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ena Vanderbosch\Box\RSCH-All OoR - P Drive\Fringe Benefits Rate\FY2025\"/>
    </mc:Choice>
  </mc:AlternateContent>
  <xr:revisionPtr revIDLastSave="0" documentId="8_{7F95C9A4-A6AC-4CE5-BD36-DE22FF89E174}" xr6:coauthVersionLast="47" xr6:coauthVersionMax="47" xr10:uidLastSave="{00000000-0000-0000-0000-000000000000}"/>
  <bookViews>
    <workbookView xWindow="-110" yWindow="-110" windowWidth="22780" windowHeight="14540" tabRatio="710" xr2:uid="{00000000-000D-0000-FFFF-FFFF00000000}"/>
  </bookViews>
  <sheets>
    <sheet name="Cover" sheetId="1" r:id="rId1"/>
    <sheet name="P-1" sheetId="2" r:id="rId2"/>
    <sheet name="P-2" sheetId="21" r:id="rId3"/>
    <sheet name="P-3" sheetId="22" r:id="rId4"/>
    <sheet name="P-4" sheetId="23" r:id="rId5"/>
    <sheet name="P-5" sheetId="24" r:id="rId6"/>
    <sheet name="NonP(1-5)" sheetId="25" r:id="rId7"/>
    <sheet name="Summary 1-5" sheetId="12" r:id="rId8"/>
    <sheet name="PHS-style Summary" sheetId="26" r:id="rId9"/>
    <sheet name="Sub" sheetId="10" r:id="rId10"/>
    <sheet name="Reference" sheetId="9" r:id="rId11"/>
  </sheets>
  <externalReferences>
    <externalReference r:id="rId12"/>
  </externalReferences>
  <definedNames>
    <definedName name="EmployeeClass">Reference!$A$30:$A$37</definedName>
    <definedName name="HI_inflation">Cover!$D$27</definedName>
    <definedName name="Ins_Mthly" localSheetId="6">[1]Reference!$A$29:$A$32</definedName>
    <definedName name="Ins_Mthly">Reference!$A$30:$A$34</definedName>
    <definedName name="InsuranceRate">Reference!$B$30:$B$34</definedName>
    <definedName name="None">Reference!$B$37</definedName>
    <definedName name="Prefix" localSheetId="6">[1]Reference!$A$13:$A$18</definedName>
    <definedName name="Prefix">Reference!$A$14:$A$20</definedName>
    <definedName name="_xlnm.Print_Area" localSheetId="0">Cover!$A$1:$E$30</definedName>
    <definedName name="_xlnm.Print_Area" localSheetId="6">'NonP(1-5)'!$A$1:$V$99</definedName>
    <definedName name="_xlnm.Print_Area" localSheetId="1">'P-1'!$A$1:$R$31</definedName>
    <definedName name="_xlnm.Print_Area" localSheetId="2">'P-2'!$A$1:$T$31</definedName>
    <definedName name="_xlnm.Print_Area" localSheetId="3">'P-3'!$A$1:$U$31</definedName>
    <definedName name="_xlnm.Print_Area" localSheetId="4">'P-4'!$A$1:$U$31</definedName>
    <definedName name="_xlnm.Print_Area" localSheetId="5">'P-5'!$A$1:$T$31</definedName>
    <definedName name="_xlnm.Print_Area" localSheetId="10">Reference!$A$1:$C$45</definedName>
    <definedName name="_xlnm.Print_Area" localSheetId="9">Sub!$A$1:$AO$43</definedName>
    <definedName name="_xlnm.Print_Area" localSheetId="7">'Summary 1-5'!$A$1:$F$62</definedName>
    <definedName name="_xlnm.Print_Titles" localSheetId="6">'NonP(1-5)'!$1:$1</definedName>
    <definedName name="_xlnm.Print_Titles" localSheetId="7">'Summary 1-5'!$1:$1</definedName>
    <definedName name="ProjectRole" localSheetId="6">[1]Reference!$A$6:$A$10</definedName>
    <definedName name="ProjectRole">Reference!$A$7:$A$11</definedName>
    <definedName name="regfringe">Reference!#REF!</definedName>
    <definedName name="Studfringe">Reference!#REF!</definedName>
    <definedName name="Suffix" localSheetId="6">[1]Reference!$A$22:$A$26</definedName>
    <definedName name="Suffix">Reference!$A$23:$A$27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4" l="1"/>
  <c r="I24" i="24"/>
  <c r="I25" i="24"/>
  <c r="I26" i="24"/>
  <c r="I27" i="24"/>
  <c r="I28" i="24"/>
  <c r="I29" i="24"/>
  <c r="I22" i="24"/>
  <c r="I7" i="24"/>
  <c r="I8" i="24"/>
  <c r="I9" i="24"/>
  <c r="I10" i="24"/>
  <c r="I11" i="24"/>
  <c r="I12" i="24"/>
  <c r="I13" i="24"/>
  <c r="I6" i="24"/>
  <c r="J29" i="23"/>
  <c r="J28" i="23"/>
  <c r="J27" i="23"/>
  <c r="J26" i="23"/>
  <c r="J25" i="23"/>
  <c r="J24" i="23"/>
  <c r="J23" i="23"/>
  <c r="J22" i="23"/>
  <c r="J7" i="23"/>
  <c r="J8" i="23"/>
  <c r="J9" i="23"/>
  <c r="J10" i="23"/>
  <c r="J11" i="23"/>
  <c r="J12" i="23"/>
  <c r="J13" i="23"/>
  <c r="J6" i="23"/>
  <c r="I21" i="24"/>
  <c r="I20" i="24"/>
  <c r="I19" i="24"/>
  <c r="J21" i="23"/>
  <c r="J20" i="23"/>
  <c r="J19" i="23"/>
  <c r="J21" i="22"/>
  <c r="J20" i="22"/>
  <c r="J19" i="22"/>
  <c r="J29" i="22"/>
  <c r="J28" i="22"/>
  <c r="J27" i="22"/>
  <c r="J26" i="22"/>
  <c r="J25" i="22"/>
  <c r="J24" i="22"/>
  <c r="J23" i="22"/>
  <c r="J22" i="22"/>
  <c r="J21" i="21"/>
  <c r="J20" i="21"/>
  <c r="L28" i="22"/>
  <c r="L29" i="22"/>
  <c r="J7" i="22"/>
  <c r="J8" i="22"/>
  <c r="J9" i="22"/>
  <c r="J10" i="22"/>
  <c r="J11" i="22"/>
  <c r="J12" i="22"/>
  <c r="J13" i="22"/>
  <c r="J6" i="22"/>
  <c r="J19" i="21"/>
  <c r="J23" i="21"/>
  <c r="J24" i="21"/>
  <c r="J25" i="21"/>
  <c r="J26" i="21"/>
  <c r="J27" i="21"/>
  <c r="J28" i="21"/>
  <c r="J29" i="21"/>
  <c r="J22" i="21"/>
  <c r="J7" i="21"/>
  <c r="J8" i="21"/>
  <c r="J9" i="21"/>
  <c r="J10" i="21"/>
  <c r="J11" i="21"/>
  <c r="J12" i="21"/>
  <c r="J13" i="21"/>
  <c r="J6" i="21"/>
  <c r="I23" i="2"/>
  <c r="I24" i="2"/>
  <c r="I25" i="2"/>
  <c r="I26" i="2"/>
  <c r="I27" i="2"/>
  <c r="I28" i="2"/>
  <c r="I29" i="2"/>
  <c r="I22" i="2"/>
  <c r="I21" i="2"/>
  <c r="I20" i="2"/>
  <c r="I19" i="2"/>
  <c r="I7" i="2"/>
  <c r="I8" i="2"/>
  <c r="I9" i="2"/>
  <c r="I10" i="2"/>
  <c r="I11" i="2"/>
  <c r="I12" i="2"/>
  <c r="I13" i="2"/>
  <c r="I6" i="2"/>
  <c r="C34" i="9"/>
  <c r="D34" i="9" s="1"/>
  <c r="E34" i="9" s="1"/>
  <c r="F34" i="9" s="1"/>
  <c r="C33" i="9"/>
  <c r="D33" i="9" s="1"/>
  <c r="E33" i="9" s="1"/>
  <c r="F33" i="9" s="1"/>
  <c r="K25" i="24"/>
  <c r="K8" i="24"/>
  <c r="K10" i="24"/>
  <c r="L25" i="23"/>
  <c r="L9" i="23"/>
  <c r="L26" i="22"/>
  <c r="L9" i="22"/>
  <c r="L26" i="21"/>
  <c r="L9" i="21"/>
  <c r="K24" i="24"/>
  <c r="K9" i="24"/>
  <c r="L24" i="22"/>
  <c r="L19" i="21"/>
  <c r="L25" i="22"/>
  <c r="J22" i="24" l="1"/>
  <c r="J23" i="24"/>
  <c r="J24" i="24"/>
  <c r="J25" i="24"/>
  <c r="J26" i="24"/>
  <c r="J27" i="24"/>
  <c r="J28" i="24"/>
  <c r="J29" i="24"/>
  <c r="B20" i="22"/>
  <c r="B20" i="23" s="1"/>
  <c r="B20" i="24" s="1"/>
  <c r="B21" i="22"/>
  <c r="B21" i="23" s="1"/>
  <c r="B21" i="24" s="1"/>
  <c r="B22" i="22"/>
  <c r="B22" i="23" s="1"/>
  <c r="B22" i="24" s="1"/>
  <c r="B23" i="22"/>
  <c r="B24" i="22"/>
  <c r="B25" i="22"/>
  <c r="B26" i="22"/>
  <c r="B27" i="22"/>
  <c r="B28" i="22"/>
  <c r="B28" i="23" s="1"/>
  <c r="B28" i="24" s="1"/>
  <c r="B29" i="22"/>
  <c r="B29" i="23" s="1"/>
  <c r="B29" i="24" s="1"/>
  <c r="B19" i="22"/>
  <c r="B19" i="23" s="1"/>
  <c r="B19" i="24" s="1"/>
  <c r="B23" i="23"/>
  <c r="B24" i="23"/>
  <c r="B25" i="23"/>
  <c r="B25" i="24" s="1"/>
  <c r="B26" i="23"/>
  <c r="B26" i="24" s="1"/>
  <c r="B27" i="23"/>
  <c r="B27" i="24" s="1"/>
  <c r="B23" i="24"/>
  <c r="B24" i="24"/>
  <c r="O29" i="24"/>
  <c r="N29" i="24"/>
  <c r="M29" i="24"/>
  <c r="O28" i="24"/>
  <c r="N28" i="24"/>
  <c r="M28" i="24"/>
  <c r="O27" i="24"/>
  <c r="N27" i="24"/>
  <c r="M27" i="24"/>
  <c r="O26" i="24"/>
  <c r="N26" i="24"/>
  <c r="M26" i="24"/>
  <c r="O25" i="24"/>
  <c r="N25" i="24"/>
  <c r="M25" i="24"/>
  <c r="O24" i="24"/>
  <c r="N24" i="24"/>
  <c r="M24" i="24"/>
  <c r="O23" i="24"/>
  <c r="N23" i="24"/>
  <c r="M23" i="24"/>
  <c r="O22" i="24"/>
  <c r="N22" i="24"/>
  <c r="M22" i="24"/>
  <c r="O21" i="24"/>
  <c r="N21" i="24"/>
  <c r="M21" i="24"/>
  <c r="O20" i="24"/>
  <c r="N20" i="24"/>
  <c r="M20" i="24"/>
  <c r="O19" i="24"/>
  <c r="N19" i="24"/>
  <c r="N20" i="23"/>
  <c r="O20" i="23"/>
  <c r="P20" i="23"/>
  <c r="N21" i="23"/>
  <c r="O21" i="23"/>
  <c r="P21" i="23"/>
  <c r="N22" i="23"/>
  <c r="O22" i="23"/>
  <c r="P22" i="23"/>
  <c r="N23" i="23"/>
  <c r="O23" i="23"/>
  <c r="P23" i="23"/>
  <c r="N24" i="23"/>
  <c r="O24" i="23"/>
  <c r="P24" i="23"/>
  <c r="N25" i="23"/>
  <c r="O25" i="23"/>
  <c r="P25" i="23"/>
  <c r="N26" i="23"/>
  <c r="O26" i="23"/>
  <c r="P26" i="23"/>
  <c r="N27" i="23"/>
  <c r="O27" i="23"/>
  <c r="P27" i="23"/>
  <c r="N28" i="23"/>
  <c r="O28" i="23"/>
  <c r="P28" i="23"/>
  <c r="N29" i="23"/>
  <c r="O29" i="23"/>
  <c r="P29" i="23"/>
  <c r="P19" i="23"/>
  <c r="O19" i="23"/>
  <c r="O19" i="21"/>
  <c r="M8" i="21"/>
  <c r="N8" i="22" s="1"/>
  <c r="N8" i="23" s="1"/>
  <c r="M8" i="24" s="1"/>
  <c r="N7" i="22"/>
  <c r="O7" i="22"/>
  <c r="P7" i="22"/>
  <c r="O8" i="22"/>
  <c r="P8" i="22"/>
  <c r="N9" i="22"/>
  <c r="O9" i="22"/>
  <c r="P9" i="22"/>
  <c r="N10" i="22"/>
  <c r="O10" i="22"/>
  <c r="P10" i="22"/>
  <c r="N11" i="22"/>
  <c r="O11" i="22"/>
  <c r="O11" i="23" s="1"/>
  <c r="N11" i="24" s="1"/>
  <c r="P11" i="22"/>
  <c r="N12" i="22"/>
  <c r="O12" i="22"/>
  <c r="P12" i="22"/>
  <c r="N13" i="22"/>
  <c r="O13" i="22"/>
  <c r="P13" i="22"/>
  <c r="O6" i="22"/>
  <c r="O6" i="23" s="1"/>
  <c r="N6" i="24" s="1"/>
  <c r="P6" i="22"/>
  <c r="N6" i="22"/>
  <c r="N7" i="23"/>
  <c r="O7" i="23"/>
  <c r="P7" i="23"/>
  <c r="O8" i="23"/>
  <c r="P8" i="23"/>
  <c r="O8" i="24" s="1"/>
  <c r="N9" i="23"/>
  <c r="O9" i="23"/>
  <c r="N9" i="24" s="1"/>
  <c r="P9" i="23"/>
  <c r="N10" i="23"/>
  <c r="O10" i="23"/>
  <c r="P10" i="23"/>
  <c r="N11" i="23"/>
  <c r="P11" i="23"/>
  <c r="N12" i="23"/>
  <c r="O12" i="23"/>
  <c r="P12" i="23"/>
  <c r="N13" i="23"/>
  <c r="O13" i="23"/>
  <c r="P13" i="23"/>
  <c r="P6" i="23"/>
  <c r="N6" i="23"/>
  <c r="M7" i="24"/>
  <c r="N7" i="24"/>
  <c r="O7" i="24"/>
  <c r="N8" i="24"/>
  <c r="M9" i="24"/>
  <c r="O9" i="24"/>
  <c r="M10" i="24"/>
  <c r="N10" i="24"/>
  <c r="O10" i="24"/>
  <c r="M11" i="24"/>
  <c r="O11" i="24"/>
  <c r="M12" i="24"/>
  <c r="N12" i="24"/>
  <c r="O12" i="24"/>
  <c r="M13" i="24"/>
  <c r="N13" i="24"/>
  <c r="O13" i="24"/>
  <c r="O6" i="24"/>
  <c r="M6" i="24"/>
  <c r="O19" i="22"/>
  <c r="P19" i="22"/>
  <c r="O20" i="22"/>
  <c r="P20" i="22"/>
  <c r="O21" i="22"/>
  <c r="P21" i="22"/>
  <c r="O22" i="22"/>
  <c r="P22" i="22"/>
  <c r="O23" i="22"/>
  <c r="P23" i="22"/>
  <c r="O24" i="22"/>
  <c r="P24" i="22"/>
  <c r="O25" i="22"/>
  <c r="P25" i="22"/>
  <c r="O26" i="22"/>
  <c r="P26" i="22"/>
  <c r="O27" i="22"/>
  <c r="P27" i="22"/>
  <c r="O28" i="22"/>
  <c r="P28" i="22"/>
  <c r="O29" i="22"/>
  <c r="P29" i="22"/>
  <c r="N20" i="22"/>
  <c r="N21" i="22"/>
  <c r="N22" i="22"/>
  <c r="N23" i="22"/>
  <c r="N24" i="22"/>
  <c r="N25" i="22"/>
  <c r="N26" i="22"/>
  <c r="N27" i="22"/>
  <c r="N28" i="22"/>
  <c r="N29" i="22"/>
  <c r="M19" i="21"/>
  <c r="N19" i="22" s="1"/>
  <c r="N19" i="23" s="1"/>
  <c r="M19" i="24" s="1"/>
  <c r="B19" i="21"/>
  <c r="P6" i="2"/>
  <c r="P29" i="2"/>
  <c r="P28" i="2"/>
  <c r="P27" i="2"/>
  <c r="P26" i="2"/>
  <c r="P25" i="2"/>
  <c r="P24" i="2"/>
  <c r="P23" i="2"/>
  <c r="P22" i="2"/>
  <c r="P7" i="2"/>
  <c r="P8" i="2"/>
  <c r="P9" i="2"/>
  <c r="P10" i="2"/>
  <c r="P11" i="2"/>
  <c r="P12" i="2"/>
  <c r="P13" i="2"/>
  <c r="H12" i="24"/>
  <c r="H11" i="24"/>
  <c r="H10" i="24"/>
  <c r="H27" i="23"/>
  <c r="H24" i="23"/>
  <c r="H24" i="24" s="1"/>
  <c r="H12" i="23"/>
  <c r="H11" i="23"/>
  <c r="H10" i="23"/>
  <c r="H27" i="22"/>
  <c r="H25" i="22"/>
  <c r="I25" i="22" s="1"/>
  <c r="H13" i="22"/>
  <c r="S13" i="22" s="1"/>
  <c r="H12" i="22"/>
  <c r="H11" i="22"/>
  <c r="H10" i="22"/>
  <c r="H29" i="21"/>
  <c r="I29" i="21" s="1"/>
  <c r="H28" i="21"/>
  <c r="H28" i="22" s="1"/>
  <c r="I28" i="22" s="1"/>
  <c r="I26" i="21"/>
  <c r="H24" i="21"/>
  <c r="R23" i="21"/>
  <c r="H22" i="21"/>
  <c r="R22" i="21" s="1"/>
  <c r="H7" i="21"/>
  <c r="R7" i="21" s="1"/>
  <c r="H8" i="21"/>
  <c r="R8" i="21" s="1"/>
  <c r="H9" i="21"/>
  <c r="H10" i="21"/>
  <c r="I10" i="21" s="1"/>
  <c r="H11" i="21"/>
  <c r="H12" i="21"/>
  <c r="H13" i="21"/>
  <c r="R13" i="21" s="1"/>
  <c r="H6" i="21"/>
  <c r="I6" i="21" s="1"/>
  <c r="R12" i="24"/>
  <c r="R11" i="24"/>
  <c r="S12" i="23"/>
  <c r="S11" i="23"/>
  <c r="S10" i="23"/>
  <c r="S12" i="22"/>
  <c r="S11" i="22"/>
  <c r="S10" i="22"/>
  <c r="R28" i="21"/>
  <c r="R27" i="21"/>
  <c r="R25" i="21"/>
  <c r="R24" i="21"/>
  <c r="R12" i="21"/>
  <c r="R11" i="21"/>
  <c r="R10" i="21"/>
  <c r="I24" i="23"/>
  <c r="I12" i="23"/>
  <c r="I11" i="23"/>
  <c r="I24" i="22"/>
  <c r="I12" i="22"/>
  <c r="I11" i="22"/>
  <c r="I27" i="21"/>
  <c r="I25" i="21"/>
  <c r="I24" i="21"/>
  <c r="I12" i="21"/>
  <c r="I11" i="21"/>
  <c r="O7" i="2"/>
  <c r="O8" i="2"/>
  <c r="O9" i="2"/>
  <c r="O10" i="2"/>
  <c r="O11" i="2"/>
  <c r="O12" i="2"/>
  <c r="O13" i="2"/>
  <c r="O6" i="2"/>
  <c r="J7" i="24"/>
  <c r="J8" i="24"/>
  <c r="J9" i="24"/>
  <c r="J10" i="24"/>
  <c r="J11" i="24"/>
  <c r="J12" i="24"/>
  <c r="J13" i="24"/>
  <c r="J6" i="24"/>
  <c r="K7" i="23"/>
  <c r="K8" i="23"/>
  <c r="K9" i="23"/>
  <c r="K10" i="23"/>
  <c r="K11" i="23"/>
  <c r="K12" i="23"/>
  <c r="K13" i="23"/>
  <c r="K6" i="23"/>
  <c r="K7" i="22"/>
  <c r="L7" i="22" s="1"/>
  <c r="K8" i="22"/>
  <c r="L8" i="22" s="1"/>
  <c r="K9" i="22"/>
  <c r="K10" i="22"/>
  <c r="L10" i="22" s="1"/>
  <c r="K11" i="22"/>
  <c r="K12" i="22"/>
  <c r="L12" i="22" s="1"/>
  <c r="K13" i="22"/>
  <c r="L13" i="22" s="1"/>
  <c r="L11" i="22"/>
  <c r="K6" i="22"/>
  <c r="K7" i="21"/>
  <c r="K8" i="21"/>
  <c r="K9" i="21"/>
  <c r="K10" i="21"/>
  <c r="K11" i="21"/>
  <c r="K12" i="21"/>
  <c r="K13" i="21"/>
  <c r="K6" i="21"/>
  <c r="I21" i="22"/>
  <c r="I20" i="22"/>
  <c r="I19" i="22"/>
  <c r="I21" i="21"/>
  <c r="I20" i="21"/>
  <c r="I19" i="21"/>
  <c r="O20" i="2"/>
  <c r="O21" i="2"/>
  <c r="O22" i="2"/>
  <c r="O23" i="2"/>
  <c r="O24" i="2"/>
  <c r="O25" i="2"/>
  <c r="O26" i="2"/>
  <c r="O27" i="2"/>
  <c r="O28" i="2"/>
  <c r="O29" i="2"/>
  <c r="O19" i="2"/>
  <c r="M41" i="24"/>
  <c r="K41" i="24"/>
  <c r="I41" i="24"/>
  <c r="M40" i="24"/>
  <c r="K40" i="24"/>
  <c r="I40" i="24"/>
  <c r="M39" i="24"/>
  <c r="K39" i="24"/>
  <c r="I39" i="24"/>
  <c r="N39" i="23"/>
  <c r="L39" i="23"/>
  <c r="J39" i="23"/>
  <c r="N38" i="23"/>
  <c r="L38" i="23"/>
  <c r="J38" i="23"/>
  <c r="N37" i="23"/>
  <c r="L37" i="23"/>
  <c r="J37" i="23"/>
  <c r="N41" i="22"/>
  <c r="L41" i="22"/>
  <c r="J41" i="22"/>
  <c r="N40" i="22"/>
  <c r="L40" i="22"/>
  <c r="J40" i="22"/>
  <c r="N39" i="22"/>
  <c r="L39" i="22"/>
  <c r="J39" i="22"/>
  <c r="M39" i="21"/>
  <c r="L39" i="21"/>
  <c r="J39" i="21"/>
  <c r="M38" i="21"/>
  <c r="L38" i="21"/>
  <c r="J38" i="21"/>
  <c r="M37" i="21"/>
  <c r="L37" i="21"/>
  <c r="J37" i="21"/>
  <c r="K39" i="2"/>
  <c r="J39" i="2"/>
  <c r="I39" i="2"/>
  <c r="K38" i="2"/>
  <c r="J38" i="2"/>
  <c r="I38" i="2"/>
  <c r="K37" i="2"/>
  <c r="J37" i="2"/>
  <c r="I37" i="2"/>
  <c r="H25" i="23" l="1"/>
  <c r="H25" i="24" s="1"/>
  <c r="I27" i="23"/>
  <c r="H27" i="24"/>
  <c r="H26" i="22"/>
  <c r="H9" i="22"/>
  <c r="H9" i="23"/>
  <c r="I9" i="21"/>
  <c r="P19" i="2"/>
  <c r="H23" i="22"/>
  <c r="I28" i="21"/>
  <c r="R29" i="21"/>
  <c r="H28" i="23"/>
  <c r="I13" i="22"/>
  <c r="H13" i="23"/>
  <c r="I13" i="21"/>
  <c r="I8" i="21"/>
  <c r="H8" i="22"/>
  <c r="S8" i="22" s="1"/>
  <c r="H7" i="22"/>
  <c r="I27" i="22"/>
  <c r="I22" i="21"/>
  <c r="I23" i="21"/>
  <c r="I7" i="21"/>
  <c r="B9" i="24"/>
  <c r="C9" i="24"/>
  <c r="D9" i="24"/>
  <c r="E9" i="24"/>
  <c r="F9" i="24"/>
  <c r="G9" i="24"/>
  <c r="B10" i="24"/>
  <c r="C10" i="24"/>
  <c r="D10" i="24"/>
  <c r="E10" i="24"/>
  <c r="F10" i="24"/>
  <c r="G10" i="24"/>
  <c r="B11" i="24"/>
  <c r="C11" i="24"/>
  <c r="D11" i="24"/>
  <c r="E11" i="24"/>
  <c r="F11" i="24"/>
  <c r="G11" i="24"/>
  <c r="K11" i="24"/>
  <c r="B12" i="24"/>
  <c r="C12" i="24"/>
  <c r="D12" i="24"/>
  <c r="E12" i="24"/>
  <c r="F12" i="24"/>
  <c r="G12" i="24"/>
  <c r="K12" i="24"/>
  <c r="B13" i="24"/>
  <c r="C13" i="24"/>
  <c r="D13" i="24"/>
  <c r="E13" i="24"/>
  <c r="F13" i="24"/>
  <c r="G13" i="24"/>
  <c r="K13" i="24"/>
  <c r="P20" i="2"/>
  <c r="I23" i="22" l="1"/>
  <c r="I25" i="23"/>
  <c r="I26" i="22"/>
  <c r="H26" i="23"/>
  <c r="I9" i="22"/>
  <c r="I9" i="23"/>
  <c r="H9" i="24"/>
  <c r="H23" i="23"/>
  <c r="H23" i="24" s="1"/>
  <c r="H29" i="23"/>
  <c r="I29" i="22"/>
  <c r="H28" i="24"/>
  <c r="I28" i="23"/>
  <c r="S13" i="23"/>
  <c r="I13" i="23"/>
  <c r="I22" i="22"/>
  <c r="I8" i="22"/>
  <c r="H8" i="23"/>
  <c r="S7" i="22"/>
  <c r="H7" i="23"/>
  <c r="I7" i="23" s="1"/>
  <c r="I7" i="22"/>
  <c r="I10" i="23"/>
  <c r="I10" i="22"/>
  <c r="Q27" i="2"/>
  <c r="Q24" i="2"/>
  <c r="P21" i="2"/>
  <c r="C31" i="9"/>
  <c r="D31" i="9" s="1"/>
  <c r="E31" i="9" s="1"/>
  <c r="F31" i="9" s="1"/>
  <c r="C32" i="9"/>
  <c r="D32" i="9" s="1"/>
  <c r="C35" i="9"/>
  <c r="C36" i="9"/>
  <c r="D36" i="9" s="1"/>
  <c r="E36" i="9" s="1"/>
  <c r="F36" i="9" s="1"/>
  <c r="C30" i="9"/>
  <c r="I26" i="23" l="1"/>
  <c r="H26" i="24"/>
  <c r="D30" i="9"/>
  <c r="R6" i="21"/>
  <c r="I6" i="22"/>
  <c r="I23" i="23"/>
  <c r="I29" i="23"/>
  <c r="I22" i="23"/>
  <c r="H8" i="24"/>
  <c r="S8" i="23"/>
  <c r="I8" i="23"/>
  <c r="H7" i="24"/>
  <c r="R7" i="24" s="1"/>
  <c r="S7" i="23"/>
  <c r="H6" i="24"/>
  <c r="I6" i="23"/>
  <c r="D35" i="9"/>
  <c r="E35" i="9" s="1"/>
  <c r="F35" i="9" s="1"/>
  <c r="E32" i="9"/>
  <c r="F32" i="9" s="1"/>
  <c r="R20" i="21"/>
  <c r="R21" i="21"/>
  <c r="Q20" i="2"/>
  <c r="Q19" i="2"/>
  <c r="Q25" i="2"/>
  <c r="Q7" i="2"/>
  <c r="Q28" i="2"/>
  <c r="Q26" i="2"/>
  <c r="Q29" i="2"/>
  <c r="Q23" i="2"/>
  <c r="Q22" i="2"/>
  <c r="Q10" i="2"/>
  <c r="Q9" i="2"/>
  <c r="Q11" i="2"/>
  <c r="Q13" i="2"/>
  <c r="Q12" i="2"/>
  <c r="Q8" i="2"/>
  <c r="E27" i="10"/>
  <c r="E30" i="9" l="1"/>
  <c r="S6" i="22"/>
  <c r="Q21" i="2"/>
  <c r="J20" i="24"/>
  <c r="K20" i="24" s="1"/>
  <c r="J21" i="24"/>
  <c r="K21" i="24" s="1"/>
  <c r="K22" i="24"/>
  <c r="K23" i="24"/>
  <c r="K26" i="24"/>
  <c r="K27" i="24"/>
  <c r="K28" i="24"/>
  <c r="K29" i="24"/>
  <c r="J19" i="24"/>
  <c r="K19" i="24" s="1"/>
  <c r="K7" i="24"/>
  <c r="K6" i="24"/>
  <c r="K20" i="23"/>
  <c r="L20" i="23" s="1"/>
  <c r="K21" i="23"/>
  <c r="L21" i="23" s="1"/>
  <c r="K22" i="23"/>
  <c r="L22" i="23" s="1"/>
  <c r="K23" i="23"/>
  <c r="L23" i="23" s="1"/>
  <c r="K24" i="23"/>
  <c r="L24" i="23" s="1"/>
  <c r="K25" i="23"/>
  <c r="K26" i="23"/>
  <c r="L26" i="23" s="1"/>
  <c r="K27" i="23"/>
  <c r="L27" i="23" s="1"/>
  <c r="K28" i="23"/>
  <c r="L28" i="23" s="1"/>
  <c r="K29" i="23"/>
  <c r="L29" i="23" s="1"/>
  <c r="K19" i="23"/>
  <c r="L19" i="23" s="1"/>
  <c r="L7" i="23"/>
  <c r="L8" i="23"/>
  <c r="L10" i="23"/>
  <c r="L11" i="23"/>
  <c r="L12" i="23"/>
  <c r="L13" i="23"/>
  <c r="L6" i="23"/>
  <c r="K20" i="22"/>
  <c r="L20" i="22" s="1"/>
  <c r="K21" i="22"/>
  <c r="L21" i="22" s="1"/>
  <c r="K22" i="22"/>
  <c r="L22" i="22" s="1"/>
  <c r="K23" i="22"/>
  <c r="L23" i="22" s="1"/>
  <c r="K24" i="22"/>
  <c r="K25" i="22"/>
  <c r="K26" i="22"/>
  <c r="K27" i="22"/>
  <c r="L27" i="22" s="1"/>
  <c r="K28" i="22"/>
  <c r="K29" i="22"/>
  <c r="K19" i="22"/>
  <c r="L19" i="22" s="1"/>
  <c r="L6" i="22"/>
  <c r="B22" i="21"/>
  <c r="M22" i="21"/>
  <c r="N22" i="21"/>
  <c r="O22" i="21"/>
  <c r="K22" i="21"/>
  <c r="L22" i="21" s="1"/>
  <c r="Q22" i="21" s="1"/>
  <c r="B23" i="21"/>
  <c r="M23" i="21"/>
  <c r="N23" i="21"/>
  <c r="O23" i="21"/>
  <c r="K23" i="21"/>
  <c r="L23" i="21" s="1"/>
  <c r="B24" i="21"/>
  <c r="M24" i="21"/>
  <c r="N24" i="21"/>
  <c r="O24" i="21"/>
  <c r="K24" i="21"/>
  <c r="L24" i="21" s="1"/>
  <c r="B25" i="21"/>
  <c r="M25" i="21"/>
  <c r="N25" i="21"/>
  <c r="O25" i="21"/>
  <c r="K25" i="21"/>
  <c r="L25" i="21" s="1"/>
  <c r="B26" i="21"/>
  <c r="M26" i="21"/>
  <c r="N26" i="21"/>
  <c r="O26" i="21"/>
  <c r="K26" i="21"/>
  <c r="Q26" i="21" s="1"/>
  <c r="R26" i="21" s="1"/>
  <c r="B27" i="21"/>
  <c r="M27" i="21"/>
  <c r="N27" i="21"/>
  <c r="O27" i="21"/>
  <c r="K27" i="21"/>
  <c r="L27" i="21" s="1"/>
  <c r="B28" i="21"/>
  <c r="M28" i="21"/>
  <c r="N28" i="21"/>
  <c r="O28" i="21"/>
  <c r="K28" i="21"/>
  <c r="L28" i="21" s="1"/>
  <c r="B29" i="21"/>
  <c r="M29" i="21"/>
  <c r="N29" i="21"/>
  <c r="O29" i="21"/>
  <c r="K29" i="21"/>
  <c r="L29" i="21" s="1"/>
  <c r="B21" i="21"/>
  <c r="M21" i="21"/>
  <c r="N21" i="21"/>
  <c r="O21" i="21"/>
  <c r="K21" i="21"/>
  <c r="L21" i="21" s="1"/>
  <c r="Q21" i="21" s="1"/>
  <c r="C24" i="24"/>
  <c r="C25" i="24"/>
  <c r="C26" i="24"/>
  <c r="C27" i="24"/>
  <c r="C28" i="24"/>
  <c r="C29" i="24"/>
  <c r="C23" i="24"/>
  <c r="C7" i="24"/>
  <c r="D7" i="24"/>
  <c r="E7" i="24"/>
  <c r="F7" i="24"/>
  <c r="G7" i="24"/>
  <c r="C8" i="24"/>
  <c r="D8" i="24"/>
  <c r="E8" i="24"/>
  <c r="F8" i="24"/>
  <c r="G8" i="24"/>
  <c r="D6" i="24"/>
  <c r="E6" i="24"/>
  <c r="F6" i="24"/>
  <c r="G6" i="24"/>
  <c r="C6" i="24"/>
  <c r="B7" i="24"/>
  <c r="B8" i="24"/>
  <c r="B6" i="24"/>
  <c r="C24" i="23"/>
  <c r="C25" i="23"/>
  <c r="C26" i="23"/>
  <c r="C27" i="23"/>
  <c r="C28" i="23"/>
  <c r="C29" i="23"/>
  <c r="C23" i="23"/>
  <c r="C7" i="23"/>
  <c r="D7" i="23"/>
  <c r="E7" i="23"/>
  <c r="F7" i="23"/>
  <c r="G7" i="23"/>
  <c r="C8" i="23"/>
  <c r="D8" i="23"/>
  <c r="E8" i="23"/>
  <c r="F8" i="23"/>
  <c r="G8" i="23"/>
  <c r="C9" i="23"/>
  <c r="D9" i="23"/>
  <c r="E9" i="23"/>
  <c r="F9" i="23"/>
  <c r="G9" i="23"/>
  <c r="C10" i="23"/>
  <c r="D10" i="23"/>
  <c r="E10" i="23"/>
  <c r="F10" i="23"/>
  <c r="G10" i="23"/>
  <c r="C11" i="23"/>
  <c r="D11" i="23"/>
  <c r="E11" i="23"/>
  <c r="F11" i="23"/>
  <c r="G11" i="23"/>
  <c r="C12" i="23"/>
  <c r="D12" i="23"/>
  <c r="E12" i="23"/>
  <c r="F12" i="23"/>
  <c r="G12" i="23"/>
  <c r="C13" i="23"/>
  <c r="D13" i="23"/>
  <c r="E13" i="23"/>
  <c r="F13" i="23"/>
  <c r="G13" i="23"/>
  <c r="D6" i="23"/>
  <c r="E6" i="23"/>
  <c r="F6" i="23"/>
  <c r="G6" i="23"/>
  <c r="C6" i="23"/>
  <c r="B7" i="23"/>
  <c r="B8" i="23"/>
  <c r="B9" i="23"/>
  <c r="B10" i="23"/>
  <c r="B11" i="23"/>
  <c r="B12" i="23"/>
  <c r="B13" i="23"/>
  <c r="B6" i="23"/>
  <c r="C24" i="22"/>
  <c r="C25" i="22"/>
  <c r="C26" i="22"/>
  <c r="C27" i="22"/>
  <c r="C28" i="22"/>
  <c r="C29" i="22"/>
  <c r="C23" i="22"/>
  <c r="C7" i="22"/>
  <c r="D7" i="22"/>
  <c r="E7" i="22"/>
  <c r="F7" i="22"/>
  <c r="G7" i="22"/>
  <c r="C8" i="22"/>
  <c r="D8" i="22"/>
  <c r="E8" i="22"/>
  <c r="F8" i="22"/>
  <c r="G8" i="22"/>
  <c r="C9" i="22"/>
  <c r="D9" i="22"/>
  <c r="E9" i="22"/>
  <c r="F9" i="22"/>
  <c r="G9" i="22"/>
  <c r="C10" i="22"/>
  <c r="D10" i="22"/>
  <c r="E10" i="22"/>
  <c r="F10" i="22"/>
  <c r="G10" i="22"/>
  <c r="C11" i="22"/>
  <c r="D11" i="22"/>
  <c r="E11" i="22"/>
  <c r="F11" i="22"/>
  <c r="G11" i="22"/>
  <c r="C12" i="22"/>
  <c r="D12" i="22"/>
  <c r="E12" i="22"/>
  <c r="F12" i="22"/>
  <c r="G12" i="22"/>
  <c r="C13" i="22"/>
  <c r="D13" i="22"/>
  <c r="E13" i="22"/>
  <c r="F13" i="22"/>
  <c r="G13" i="22"/>
  <c r="D6" i="22"/>
  <c r="E6" i="22"/>
  <c r="F6" i="22"/>
  <c r="G6" i="22"/>
  <c r="C6" i="22"/>
  <c r="B7" i="22"/>
  <c r="B8" i="22"/>
  <c r="B9" i="22"/>
  <c r="B10" i="22"/>
  <c r="B11" i="22"/>
  <c r="B12" i="22"/>
  <c r="B13" i="22"/>
  <c r="B6" i="22"/>
  <c r="B20" i="21"/>
  <c r="C7" i="21"/>
  <c r="D7" i="21"/>
  <c r="E7" i="21"/>
  <c r="F7" i="21"/>
  <c r="G7" i="21"/>
  <c r="C8" i="21"/>
  <c r="D8" i="21"/>
  <c r="E8" i="21"/>
  <c r="F8" i="21"/>
  <c r="G8" i="21"/>
  <c r="C9" i="21"/>
  <c r="D9" i="21"/>
  <c r="E9" i="21"/>
  <c r="F9" i="21"/>
  <c r="G9" i="21"/>
  <c r="C10" i="21"/>
  <c r="D10" i="21"/>
  <c r="E10" i="21"/>
  <c r="F10" i="21"/>
  <c r="G10" i="21"/>
  <c r="C11" i="21"/>
  <c r="D11" i="21"/>
  <c r="E11" i="21"/>
  <c r="F11" i="21"/>
  <c r="G11" i="21"/>
  <c r="C12" i="21"/>
  <c r="D12" i="21"/>
  <c r="E12" i="21"/>
  <c r="F12" i="21"/>
  <c r="G12" i="21"/>
  <c r="C13" i="21"/>
  <c r="D13" i="21"/>
  <c r="E13" i="21"/>
  <c r="F13" i="21"/>
  <c r="G13" i="21"/>
  <c r="C6" i="21"/>
  <c r="D6" i="21"/>
  <c r="E6" i="21"/>
  <c r="F6" i="21"/>
  <c r="G6" i="21"/>
  <c r="B7" i="21"/>
  <c r="B8" i="21"/>
  <c r="B9" i="21"/>
  <c r="B10" i="21"/>
  <c r="B11" i="21"/>
  <c r="B12" i="21"/>
  <c r="B13" i="21"/>
  <c r="B6" i="21"/>
  <c r="M20" i="21"/>
  <c r="N20" i="21"/>
  <c r="O20" i="21"/>
  <c r="N19" i="21"/>
  <c r="K20" i="21"/>
  <c r="L20" i="21" s="1"/>
  <c r="K19" i="21"/>
  <c r="Q19" i="21" s="1"/>
  <c r="R19" i="21" s="1"/>
  <c r="C20" i="21"/>
  <c r="C21" i="21"/>
  <c r="C22" i="21"/>
  <c r="C23" i="21"/>
  <c r="C24" i="21"/>
  <c r="C25" i="21"/>
  <c r="C26" i="21"/>
  <c r="C27" i="21"/>
  <c r="C28" i="21"/>
  <c r="C29" i="21"/>
  <c r="C19" i="21"/>
  <c r="N6" i="21"/>
  <c r="O6" i="21"/>
  <c r="N7" i="21"/>
  <c r="O7" i="21"/>
  <c r="N8" i="21"/>
  <c r="O8" i="21"/>
  <c r="N9" i="21"/>
  <c r="O9" i="21"/>
  <c r="N10" i="21"/>
  <c r="O10" i="21"/>
  <c r="N11" i="21"/>
  <c r="O11" i="21"/>
  <c r="N12" i="21"/>
  <c r="O12" i="21"/>
  <c r="N13" i="21"/>
  <c r="O13" i="21"/>
  <c r="M7" i="21"/>
  <c r="M9" i="21"/>
  <c r="M10" i="21"/>
  <c r="M11" i="21"/>
  <c r="M12" i="21"/>
  <c r="M13" i="21"/>
  <c r="M6" i="21"/>
  <c r="L7" i="21"/>
  <c r="L8" i="21"/>
  <c r="L10" i="21"/>
  <c r="L11" i="21"/>
  <c r="L12" i="21"/>
  <c r="L13" i="21"/>
  <c r="L6" i="21"/>
  <c r="F19" i="26"/>
  <c r="E19" i="26"/>
  <c r="D19" i="26"/>
  <c r="C19" i="26"/>
  <c r="B19" i="26"/>
  <c r="F24" i="26"/>
  <c r="E24" i="26"/>
  <c r="D24" i="26"/>
  <c r="C24" i="26"/>
  <c r="B24" i="26"/>
  <c r="F12" i="26"/>
  <c r="F13" i="26"/>
  <c r="F14" i="26"/>
  <c r="F16" i="26"/>
  <c r="F17" i="26"/>
  <c r="F11" i="26"/>
  <c r="E12" i="26"/>
  <c r="E13" i="26"/>
  <c r="E14" i="26"/>
  <c r="E16" i="26"/>
  <c r="E17" i="26"/>
  <c r="E11" i="26"/>
  <c r="D12" i="26"/>
  <c r="D13" i="26"/>
  <c r="D14" i="26"/>
  <c r="D16" i="26"/>
  <c r="D17" i="26"/>
  <c r="D11" i="26"/>
  <c r="C12" i="26"/>
  <c r="C13" i="26"/>
  <c r="C14" i="26"/>
  <c r="C16" i="26"/>
  <c r="G16" i="26" s="1"/>
  <c r="C17" i="26"/>
  <c r="C11" i="26"/>
  <c r="B12" i="26"/>
  <c r="B13" i="26"/>
  <c r="B14" i="26"/>
  <c r="B16" i="26"/>
  <c r="B17" i="26"/>
  <c r="B11" i="26"/>
  <c r="F7" i="26"/>
  <c r="F8" i="26"/>
  <c r="F9" i="26"/>
  <c r="F10" i="26"/>
  <c r="F6" i="26"/>
  <c r="E7" i="26"/>
  <c r="E8" i="26"/>
  <c r="E9" i="26"/>
  <c r="E10" i="26"/>
  <c r="E6" i="26"/>
  <c r="D7" i="26"/>
  <c r="D8" i="26"/>
  <c r="D9" i="26"/>
  <c r="D10" i="26"/>
  <c r="D6" i="26"/>
  <c r="C7" i="26"/>
  <c r="C8" i="26"/>
  <c r="C9" i="26"/>
  <c r="C10" i="26"/>
  <c r="C6" i="26"/>
  <c r="B10" i="26"/>
  <c r="B9" i="26"/>
  <c r="B8" i="26"/>
  <c r="B7" i="26"/>
  <c r="B6" i="26"/>
  <c r="S14" i="24"/>
  <c r="T14" i="23"/>
  <c r="T14" i="22"/>
  <c r="S14" i="21"/>
  <c r="Q14" i="2"/>
  <c r="D53" i="12"/>
  <c r="C46" i="25"/>
  <c r="V33" i="25"/>
  <c r="S33" i="25"/>
  <c r="P33" i="25"/>
  <c r="M33" i="25"/>
  <c r="J33" i="25"/>
  <c r="V24" i="25"/>
  <c r="F5" i="26" s="1"/>
  <c r="S24" i="25"/>
  <c r="E5" i="26" s="1"/>
  <c r="P24" i="25"/>
  <c r="D5" i="26" s="1"/>
  <c r="M24" i="25"/>
  <c r="C5" i="26" s="1"/>
  <c r="J24" i="25"/>
  <c r="B5" i="26" s="1"/>
  <c r="V19" i="25"/>
  <c r="F4" i="26" s="1"/>
  <c r="S19" i="25"/>
  <c r="E4" i="26" s="1"/>
  <c r="P19" i="25"/>
  <c r="D4" i="26" s="1"/>
  <c r="M19" i="25"/>
  <c r="J19" i="25"/>
  <c r="B4" i="26" s="1"/>
  <c r="E46" i="25"/>
  <c r="E17" i="10"/>
  <c r="M17" i="10" s="1"/>
  <c r="F17" i="10"/>
  <c r="P17" i="10" s="1"/>
  <c r="G17" i="10"/>
  <c r="S17" i="10" s="1"/>
  <c r="H17" i="10"/>
  <c r="V17" i="10" s="1"/>
  <c r="I42" i="10"/>
  <c r="Y42" i="10" s="1"/>
  <c r="H42" i="10"/>
  <c r="V42" i="10" s="1"/>
  <c r="G42" i="10"/>
  <c r="S42" i="10" s="1"/>
  <c r="F42" i="10"/>
  <c r="P42" i="10" s="1"/>
  <c r="E42" i="10"/>
  <c r="E43" i="10" s="1"/>
  <c r="J41" i="10"/>
  <c r="X40" i="10"/>
  <c r="U40" i="10"/>
  <c r="R40" i="10"/>
  <c r="O40" i="10"/>
  <c r="L40" i="10"/>
  <c r="J40" i="10"/>
  <c r="AA40" i="10" s="1"/>
  <c r="I37" i="10"/>
  <c r="Y37" i="10" s="1"/>
  <c r="H37" i="10"/>
  <c r="V37" i="10" s="1"/>
  <c r="G37" i="10"/>
  <c r="S37" i="10" s="1"/>
  <c r="F37" i="10"/>
  <c r="P37" i="10"/>
  <c r="E37" i="10"/>
  <c r="E38" i="10" s="1"/>
  <c r="N38" i="10" s="1"/>
  <c r="J36" i="10"/>
  <c r="X35" i="10"/>
  <c r="U35" i="10"/>
  <c r="R35" i="10"/>
  <c r="O35" i="10"/>
  <c r="L35" i="10"/>
  <c r="J35" i="10"/>
  <c r="AA35" i="10" s="1"/>
  <c r="I32" i="10"/>
  <c r="Y32" i="10" s="1"/>
  <c r="H32" i="10"/>
  <c r="V32" i="10" s="1"/>
  <c r="G32" i="10"/>
  <c r="S32" i="10" s="1"/>
  <c r="F32" i="10"/>
  <c r="P32" i="10" s="1"/>
  <c r="E32" i="10"/>
  <c r="E33" i="10" s="1"/>
  <c r="N33" i="10" s="1"/>
  <c r="J31" i="10"/>
  <c r="X30" i="10"/>
  <c r="U30" i="10"/>
  <c r="R30" i="10"/>
  <c r="O30" i="10"/>
  <c r="L30" i="10"/>
  <c r="J30" i="10"/>
  <c r="AA30" i="10" s="1"/>
  <c r="I27" i="10"/>
  <c r="Y27" i="10" s="1"/>
  <c r="H27" i="10"/>
  <c r="V27" i="10" s="1"/>
  <c r="G27" i="10"/>
  <c r="S27" i="10" s="1"/>
  <c r="F27" i="10"/>
  <c r="E28" i="10"/>
  <c r="N28" i="10" s="1"/>
  <c r="J26" i="10"/>
  <c r="X25" i="10"/>
  <c r="U25" i="10"/>
  <c r="R25" i="10"/>
  <c r="O25" i="10"/>
  <c r="L25" i="10"/>
  <c r="J25" i="10"/>
  <c r="AA25" i="10" s="1"/>
  <c r="I22" i="10"/>
  <c r="Y22" i="10" s="1"/>
  <c r="H22" i="10"/>
  <c r="V22" i="10" s="1"/>
  <c r="G22" i="10"/>
  <c r="S22" i="10" s="1"/>
  <c r="F22" i="10"/>
  <c r="P22" i="10" s="1"/>
  <c r="E22" i="10"/>
  <c r="E23" i="10" s="1"/>
  <c r="J21" i="10"/>
  <c r="X20" i="10"/>
  <c r="U20" i="10"/>
  <c r="R20" i="10"/>
  <c r="O20" i="10"/>
  <c r="L20" i="10"/>
  <c r="J20" i="10"/>
  <c r="AA20" i="10" s="1"/>
  <c r="I17" i="10"/>
  <c r="Y17" i="10" s="1"/>
  <c r="J16" i="10"/>
  <c r="X15" i="10"/>
  <c r="U15" i="10"/>
  <c r="R15" i="10"/>
  <c r="O15" i="10"/>
  <c r="L15" i="10"/>
  <c r="J15" i="10"/>
  <c r="AA15" i="10" s="1"/>
  <c r="I12" i="10"/>
  <c r="Y12" i="10" s="1"/>
  <c r="H12" i="10"/>
  <c r="V12" i="10" s="1"/>
  <c r="G12" i="10"/>
  <c r="S12" i="10" s="1"/>
  <c r="F12" i="10"/>
  <c r="P12" i="10" s="1"/>
  <c r="E12" i="10"/>
  <c r="M12" i="10" s="1"/>
  <c r="J11" i="10"/>
  <c r="X10" i="10"/>
  <c r="U10" i="10"/>
  <c r="R10" i="10"/>
  <c r="O10" i="10"/>
  <c r="L10" i="10"/>
  <c r="J10" i="10"/>
  <c r="AA10" i="10" s="1"/>
  <c r="X9" i="10"/>
  <c r="Y9" i="10" s="1"/>
  <c r="Z9" i="10" s="1"/>
  <c r="U9" i="10"/>
  <c r="V9" i="10" s="1"/>
  <c r="R9" i="10"/>
  <c r="O9" i="10"/>
  <c r="P9" i="10" s="1"/>
  <c r="Q9" i="10" s="1"/>
  <c r="L9" i="10"/>
  <c r="M9" i="10" s="1"/>
  <c r="N9" i="10" s="1"/>
  <c r="E62" i="12"/>
  <c r="D51" i="12"/>
  <c r="B51" i="12"/>
  <c r="D47" i="12"/>
  <c r="D45" i="12"/>
  <c r="D41" i="12"/>
  <c r="D39" i="12"/>
  <c r="D37" i="12"/>
  <c r="D35" i="12"/>
  <c r="D31" i="12"/>
  <c r="D29" i="12"/>
  <c r="D27" i="12"/>
  <c r="D25" i="12"/>
  <c r="D21" i="12"/>
  <c r="D23" i="12"/>
  <c r="D17" i="12"/>
  <c r="D15" i="12"/>
  <c r="B30" i="2"/>
  <c r="E1" i="2"/>
  <c r="H1" i="2" s="1"/>
  <c r="E1" i="21" s="1"/>
  <c r="H1" i="21" s="1"/>
  <c r="E1" i="22" s="1"/>
  <c r="H1" i="22" s="1"/>
  <c r="E1" i="23" s="1"/>
  <c r="H1" i="23" s="1"/>
  <c r="E1" i="24" s="1"/>
  <c r="H1" i="24" s="1"/>
  <c r="M27" i="10"/>
  <c r="E18" i="10"/>
  <c r="N18" i="10" s="1"/>
  <c r="S9" i="10"/>
  <c r="T9" i="10" s="1"/>
  <c r="F30" i="9" l="1"/>
  <c r="R6" i="24" s="1"/>
  <c r="S6" i="23"/>
  <c r="R23" i="22"/>
  <c r="S23" i="22" s="1"/>
  <c r="Q28" i="21"/>
  <c r="Q24" i="21"/>
  <c r="Q29" i="21"/>
  <c r="Q25" i="21"/>
  <c r="R19" i="22"/>
  <c r="S19" i="22" s="1"/>
  <c r="R22" i="22"/>
  <c r="S22" i="22" s="1"/>
  <c r="R29" i="22"/>
  <c r="S29" i="22" s="1"/>
  <c r="R21" i="22"/>
  <c r="S21" i="22" s="1"/>
  <c r="R28" i="22"/>
  <c r="S28" i="22" s="1"/>
  <c r="R20" i="22"/>
  <c r="S20" i="22" s="1"/>
  <c r="R27" i="22"/>
  <c r="S27" i="22" s="1"/>
  <c r="R26" i="22"/>
  <c r="S26" i="22" s="1"/>
  <c r="Q27" i="21"/>
  <c r="Q23" i="21"/>
  <c r="R25" i="22"/>
  <c r="S25" i="22" s="1"/>
  <c r="R24" i="22"/>
  <c r="S24" i="22" s="1"/>
  <c r="Q20" i="21"/>
  <c r="I21" i="23"/>
  <c r="I19" i="23"/>
  <c r="I20" i="23"/>
  <c r="R29" i="23"/>
  <c r="S29" i="23" s="1"/>
  <c r="R21" i="23"/>
  <c r="S21" i="23" s="1"/>
  <c r="R28" i="23"/>
  <c r="S28" i="23" s="1"/>
  <c r="Q6" i="21"/>
  <c r="R20" i="23"/>
  <c r="S20" i="23" s="1"/>
  <c r="R26" i="23"/>
  <c r="S26" i="23" s="1"/>
  <c r="R27" i="23"/>
  <c r="S27" i="23" s="1"/>
  <c r="R25" i="23"/>
  <c r="S25" i="23" s="1"/>
  <c r="R24" i="23"/>
  <c r="S24" i="23" s="1"/>
  <c r="R23" i="23"/>
  <c r="S23" i="23" s="1"/>
  <c r="R22" i="23"/>
  <c r="S22" i="23" s="1"/>
  <c r="Q24" i="24"/>
  <c r="R24" i="24" s="1"/>
  <c r="Q12" i="24"/>
  <c r="S12" i="24" s="1"/>
  <c r="Q20" i="24"/>
  <c r="M46" i="25"/>
  <c r="M48" i="25" s="1"/>
  <c r="C18" i="26" s="1"/>
  <c r="V46" i="25"/>
  <c r="V48" i="25" s="1"/>
  <c r="F18" i="26" s="1"/>
  <c r="Q10" i="21"/>
  <c r="M32" i="10"/>
  <c r="S46" i="25"/>
  <c r="S48" i="25" s="1"/>
  <c r="E18" i="26" s="1"/>
  <c r="E2" i="10"/>
  <c r="G11" i="26"/>
  <c r="G13" i="26"/>
  <c r="R9" i="23"/>
  <c r="S9" i="23" s="1"/>
  <c r="Q28" i="24"/>
  <c r="R28" i="24" s="1"/>
  <c r="M22" i="10"/>
  <c r="J46" i="25"/>
  <c r="J48" i="25" s="1"/>
  <c r="M37" i="10"/>
  <c r="E13" i="12"/>
  <c r="F43" i="10"/>
  <c r="G43" i="10" s="1"/>
  <c r="T43" i="10" s="1"/>
  <c r="F33" i="10"/>
  <c r="F23" i="10"/>
  <c r="Q11" i="24"/>
  <c r="S11" i="24" s="1"/>
  <c r="F38" i="10"/>
  <c r="Q38" i="10" s="1"/>
  <c r="R13" i="23"/>
  <c r="Q10" i="24"/>
  <c r="J37" i="10"/>
  <c r="AB37" i="10" s="1"/>
  <c r="I2" i="10"/>
  <c r="P46" i="25"/>
  <c r="P48" i="25" s="1"/>
  <c r="D18" i="26" s="1"/>
  <c r="Q7" i="24"/>
  <c r="E19" i="12"/>
  <c r="G10" i="26"/>
  <c r="G9" i="26"/>
  <c r="G14" i="26"/>
  <c r="G19" i="26"/>
  <c r="Q12" i="21"/>
  <c r="G33" i="10"/>
  <c r="T33" i="10" s="1"/>
  <c r="R9" i="22"/>
  <c r="S9" i="22" s="1"/>
  <c r="Q27" i="24"/>
  <c r="Q26" i="24"/>
  <c r="R26" i="24" s="1"/>
  <c r="F18" i="10"/>
  <c r="Q18" i="10" s="1"/>
  <c r="H2" i="10"/>
  <c r="G6" i="26"/>
  <c r="G8" i="26"/>
  <c r="G24" i="26"/>
  <c r="Q7" i="21"/>
  <c r="R12" i="22"/>
  <c r="G38" i="10"/>
  <c r="G23" i="10"/>
  <c r="H23" i="10" s="1"/>
  <c r="W23" i="10" s="1"/>
  <c r="Q23" i="10"/>
  <c r="W9" i="10"/>
  <c r="H4" i="10"/>
  <c r="S40" i="25" s="1"/>
  <c r="Q43" i="10"/>
  <c r="R7" i="23"/>
  <c r="R11" i="22"/>
  <c r="R10" i="23"/>
  <c r="Q13" i="24"/>
  <c r="Q9" i="24"/>
  <c r="Q25" i="24"/>
  <c r="R25" i="24" s="1"/>
  <c r="H33" i="10"/>
  <c r="O30" i="2"/>
  <c r="Q6" i="24"/>
  <c r="Q8" i="24"/>
  <c r="R8" i="24" s="1"/>
  <c r="N23" i="10"/>
  <c r="M42" i="10"/>
  <c r="Q8" i="21"/>
  <c r="Q22" i="24"/>
  <c r="R22" i="24" s="1"/>
  <c r="Q13" i="21"/>
  <c r="Q9" i="21"/>
  <c r="R9" i="21" s="1"/>
  <c r="Q11" i="21"/>
  <c r="S11" i="21" s="1"/>
  <c r="R11" i="23"/>
  <c r="J2" i="10"/>
  <c r="R7" i="22"/>
  <c r="R6" i="23"/>
  <c r="R19" i="23"/>
  <c r="S19" i="23" s="1"/>
  <c r="Q29" i="24"/>
  <c r="R29" i="24" s="1"/>
  <c r="Q21" i="24"/>
  <c r="J32" i="10"/>
  <c r="AB32" i="10" s="1"/>
  <c r="J22" i="10"/>
  <c r="AB22" i="10" s="1"/>
  <c r="G5" i="26"/>
  <c r="R10" i="22"/>
  <c r="R13" i="22"/>
  <c r="E13" i="10"/>
  <c r="N13" i="10" s="1"/>
  <c r="G4" i="10"/>
  <c r="P40" i="25" s="1"/>
  <c r="Q33" i="10"/>
  <c r="G2" i="10"/>
  <c r="E4" i="10"/>
  <c r="J40" i="25" s="1"/>
  <c r="B15" i="26" s="1"/>
  <c r="R6" i="22"/>
  <c r="I23" i="10"/>
  <c r="Z23" i="10" s="1"/>
  <c r="B30" i="21"/>
  <c r="T23" i="10"/>
  <c r="N43" i="10"/>
  <c r="C4" i="26"/>
  <c r="G4" i="26" s="1"/>
  <c r="E11" i="12"/>
  <c r="W33" i="10"/>
  <c r="P27" i="10"/>
  <c r="F4" i="10" s="1"/>
  <c r="M40" i="25" s="1"/>
  <c r="J27" i="10"/>
  <c r="AB27" i="10" s="1"/>
  <c r="F28" i="10"/>
  <c r="G18" i="10"/>
  <c r="I4" i="10"/>
  <c r="V40" i="25" s="1"/>
  <c r="O15" i="2"/>
  <c r="J42" i="10"/>
  <c r="AB42" i="10" s="1"/>
  <c r="J12" i="10"/>
  <c r="AB12" i="10" s="1"/>
  <c r="J17" i="10"/>
  <c r="AB17" i="10" s="1"/>
  <c r="G7" i="26"/>
  <c r="R8" i="22"/>
  <c r="R8" i="23"/>
  <c r="R12" i="23"/>
  <c r="Q23" i="24"/>
  <c r="R23" i="24" s="1"/>
  <c r="B30" i="22"/>
  <c r="B30" i="23"/>
  <c r="B30" i="24"/>
  <c r="F2" i="10"/>
  <c r="Q19" i="24"/>
  <c r="G17" i="26"/>
  <c r="G12" i="26"/>
  <c r="Q6" i="2"/>
  <c r="R13" i="24" l="1"/>
  <c r="S13" i="24" s="1"/>
  <c r="R21" i="24"/>
  <c r="S21" i="24" s="1"/>
  <c r="R19" i="24"/>
  <c r="R10" i="24"/>
  <c r="S10" i="24" s="1"/>
  <c r="R9" i="24"/>
  <c r="S9" i="24" s="1"/>
  <c r="R27" i="24"/>
  <c r="S27" i="24" s="1"/>
  <c r="S29" i="24"/>
  <c r="T10" i="23"/>
  <c r="T19" i="23"/>
  <c r="T24" i="22"/>
  <c r="P56" i="25"/>
  <c r="T20" i="23"/>
  <c r="S26" i="21"/>
  <c r="S29" i="21"/>
  <c r="S9" i="21"/>
  <c r="S24" i="21"/>
  <c r="T9" i="23"/>
  <c r="T22" i="22"/>
  <c r="S6" i="21"/>
  <c r="S25" i="21"/>
  <c r="T13" i="23"/>
  <c r="T28" i="22"/>
  <c r="S13" i="21"/>
  <c r="T29" i="23"/>
  <c r="T26" i="22"/>
  <c r="T23" i="22"/>
  <c r="S21" i="21"/>
  <c r="S28" i="24"/>
  <c r="S10" i="21"/>
  <c r="T27" i="22"/>
  <c r="S12" i="21"/>
  <c r="T12" i="22"/>
  <c r="T13" i="22"/>
  <c r="S25" i="24"/>
  <c r="S23" i="21"/>
  <c r="T24" i="23"/>
  <c r="T27" i="23"/>
  <c r="T11" i="22"/>
  <c r="T29" i="22"/>
  <c r="S20" i="21"/>
  <c r="T9" i="22"/>
  <c r="S22" i="21"/>
  <c r="T21" i="23"/>
  <c r="T11" i="23"/>
  <c r="T10" i="22"/>
  <c r="S30" i="22"/>
  <c r="S24" i="24"/>
  <c r="T25" i="22"/>
  <c r="S22" i="24"/>
  <c r="S27" i="21"/>
  <c r="S8" i="24"/>
  <c r="T26" i="23"/>
  <c r="T12" i="23"/>
  <c r="T22" i="23"/>
  <c r="S28" i="21"/>
  <c r="T23" i="23"/>
  <c r="S26" i="24"/>
  <c r="T25" i="23"/>
  <c r="S7" i="24"/>
  <c r="S7" i="21"/>
  <c r="T7" i="23"/>
  <c r="T7" i="22"/>
  <c r="T6" i="23"/>
  <c r="T6" i="22"/>
  <c r="T19" i="22"/>
  <c r="D49" i="12"/>
  <c r="B18" i="26"/>
  <c r="G18" i="26" s="1"/>
  <c r="S56" i="25"/>
  <c r="D15" i="26"/>
  <c r="E15" i="26"/>
  <c r="T20" i="22"/>
  <c r="E6" i="10"/>
  <c r="S6" i="24"/>
  <c r="Q15" i="21"/>
  <c r="R15" i="23"/>
  <c r="J23" i="10"/>
  <c r="AC23" i="10" s="1"/>
  <c r="H43" i="10"/>
  <c r="I43" i="10" s="1"/>
  <c r="Q15" i="24"/>
  <c r="P30" i="2"/>
  <c r="Q30" i="2"/>
  <c r="T28" i="23"/>
  <c r="R30" i="22"/>
  <c r="R30" i="23"/>
  <c r="I33" i="10"/>
  <c r="Z33" i="10" s="1"/>
  <c r="S8" i="21"/>
  <c r="F13" i="10"/>
  <c r="Q13" i="10" s="1"/>
  <c r="H38" i="10"/>
  <c r="T38" i="10"/>
  <c r="J56" i="25"/>
  <c r="R15" i="22"/>
  <c r="Q15" i="2"/>
  <c r="P15" i="2"/>
  <c r="S23" i="24"/>
  <c r="O31" i="2"/>
  <c r="W43" i="10"/>
  <c r="M56" i="25"/>
  <c r="C15" i="26"/>
  <c r="R30" i="21"/>
  <c r="J4" i="10"/>
  <c r="H18" i="10"/>
  <c r="T18" i="10"/>
  <c r="G28" i="10"/>
  <c r="Q28" i="10"/>
  <c r="Q30" i="24"/>
  <c r="S19" i="21"/>
  <c r="Q30" i="21"/>
  <c r="F15" i="26"/>
  <c r="V56" i="25"/>
  <c r="D43" i="12"/>
  <c r="R20" i="24" l="1"/>
  <c r="S20" i="24" s="1"/>
  <c r="S19" i="24"/>
  <c r="S30" i="21"/>
  <c r="E33" i="12"/>
  <c r="S15" i="21"/>
  <c r="S15" i="24"/>
  <c r="R31" i="23"/>
  <c r="E2" i="26" s="1"/>
  <c r="Q31" i="24"/>
  <c r="F2" i="26" s="1"/>
  <c r="Q31" i="21"/>
  <c r="C2" i="26" s="1"/>
  <c r="Z43" i="10"/>
  <c r="J43" i="10"/>
  <c r="AC43" i="10" s="1"/>
  <c r="G13" i="10"/>
  <c r="G15" i="26"/>
  <c r="S15" i="23"/>
  <c r="R15" i="24"/>
  <c r="G3" i="12"/>
  <c r="S15" i="22"/>
  <c r="T8" i="23"/>
  <c r="T15" i="23" s="1"/>
  <c r="Q31" i="2"/>
  <c r="J59" i="25" s="1"/>
  <c r="P31" i="2"/>
  <c r="B3" i="26" s="1"/>
  <c r="R31" i="22"/>
  <c r="D2" i="26" s="1"/>
  <c r="S30" i="23"/>
  <c r="W38" i="10"/>
  <c r="I38" i="10"/>
  <c r="Z38" i="10" s="1"/>
  <c r="T30" i="23"/>
  <c r="R15" i="21"/>
  <c r="R31" i="21" s="1"/>
  <c r="C3" i="26" s="1"/>
  <c r="J33" i="10"/>
  <c r="AC33" i="10" s="1"/>
  <c r="F6" i="10"/>
  <c r="T28" i="10"/>
  <c r="H28" i="10"/>
  <c r="T13" i="10"/>
  <c r="H13" i="10"/>
  <c r="B2" i="26"/>
  <c r="T8" i="22"/>
  <c r="T15" i="22" s="1"/>
  <c r="G5" i="12"/>
  <c r="W18" i="10"/>
  <c r="I18" i="10"/>
  <c r="Z18" i="10" s="1"/>
  <c r="T21" i="22"/>
  <c r="T30" i="22" s="1"/>
  <c r="R30" i="24" l="1"/>
  <c r="R31" i="24" s="1"/>
  <c r="F3" i="26" s="1"/>
  <c r="S30" i="24"/>
  <c r="E5" i="12" s="1"/>
  <c r="J83" i="25"/>
  <c r="G86" i="25" s="1"/>
  <c r="J86" i="25" s="1"/>
  <c r="J91" i="25" s="1"/>
  <c r="E3" i="12"/>
  <c r="S31" i="21"/>
  <c r="M59" i="25" s="1"/>
  <c r="S31" i="22"/>
  <c r="D3" i="26" s="1"/>
  <c r="T31" i="23"/>
  <c r="S59" i="25" s="1"/>
  <c r="G9" i="12"/>
  <c r="J18" i="10"/>
  <c r="AC18" i="10" s="1"/>
  <c r="S31" i="23"/>
  <c r="E3" i="26" s="1"/>
  <c r="J65" i="25"/>
  <c r="G69" i="25" s="1"/>
  <c r="J69" i="25" s="1"/>
  <c r="J74" i="25" s="1"/>
  <c r="G2" i="26"/>
  <c r="B20" i="26"/>
  <c r="H3" i="12"/>
  <c r="J61" i="25"/>
  <c r="J38" i="10"/>
  <c r="AC38" i="10" s="1"/>
  <c r="T31" i="22"/>
  <c r="P59" i="25" s="1"/>
  <c r="P83" i="25" s="1"/>
  <c r="I28" i="10"/>
  <c r="Z28" i="10" s="1"/>
  <c r="W28" i="10"/>
  <c r="W13" i="10"/>
  <c r="I13" i="10"/>
  <c r="Z13" i="10" s="1"/>
  <c r="G6" i="10"/>
  <c r="H5" i="12" l="1"/>
  <c r="S31" i="24"/>
  <c r="V59" i="25" s="1"/>
  <c r="V61" i="25" s="1"/>
  <c r="C20" i="26"/>
  <c r="M83" i="25"/>
  <c r="G87" i="25" s="1"/>
  <c r="M87" i="25" s="1"/>
  <c r="M91" i="25" s="1"/>
  <c r="M96" i="25" s="1"/>
  <c r="S61" i="25"/>
  <c r="S83" i="25"/>
  <c r="M65" i="25"/>
  <c r="G70" i="25" s="1"/>
  <c r="C21" i="26" s="1"/>
  <c r="M61" i="25"/>
  <c r="G3" i="26"/>
  <c r="E20" i="26"/>
  <c r="B21" i="26"/>
  <c r="H9" i="12"/>
  <c r="I6" i="10"/>
  <c r="E9" i="12"/>
  <c r="E55" i="12" s="1"/>
  <c r="J28" i="10"/>
  <c r="AC28" i="10" s="1"/>
  <c r="H6" i="10"/>
  <c r="J13" i="10"/>
  <c r="AC13" i="10" s="1"/>
  <c r="G88" i="25"/>
  <c r="D20" i="26"/>
  <c r="P65" i="25"/>
  <c r="G71" i="25" s="1"/>
  <c r="P61" i="25"/>
  <c r="J96" i="25"/>
  <c r="B22" i="26"/>
  <c r="J79" i="25"/>
  <c r="V65" i="25" l="1"/>
  <c r="G73" i="25" s="1"/>
  <c r="V73" i="25" s="1"/>
  <c r="V74" i="25" s="1"/>
  <c r="F20" i="26"/>
  <c r="G20" i="26" s="1"/>
  <c r="V83" i="25"/>
  <c r="G90" i="25" s="1"/>
  <c r="V90" i="25" s="1"/>
  <c r="V91" i="25" s="1"/>
  <c r="V96" i="25" s="1"/>
  <c r="M70" i="25"/>
  <c r="M74" i="25" s="1"/>
  <c r="C22" i="26" s="1"/>
  <c r="J6" i="10"/>
  <c r="D21" i="26"/>
  <c r="P71" i="25"/>
  <c r="P74" i="25" s="1"/>
  <c r="S65" i="25"/>
  <c r="G72" i="25" s="1"/>
  <c r="G89" i="25"/>
  <c r="S89" i="25" s="1"/>
  <c r="S91" i="25" s="1"/>
  <c r="S96" i="25" s="1"/>
  <c r="P88" i="25"/>
  <c r="P91" i="25" s="1"/>
  <c r="B23" i="26"/>
  <c r="D57" i="12" l="1"/>
  <c r="F21" i="26"/>
  <c r="M79" i="25"/>
  <c r="C23" i="26" s="1"/>
  <c r="E21" i="26"/>
  <c r="S72" i="25"/>
  <c r="S74" i="25" s="1"/>
  <c r="P96" i="25"/>
  <c r="F61" i="12" s="1"/>
  <c r="F59" i="12"/>
  <c r="F57" i="12"/>
  <c r="D22" i="26"/>
  <c r="P79" i="25"/>
  <c r="F22" i="26"/>
  <c r="V79" i="25"/>
  <c r="F23" i="26" s="1"/>
  <c r="G21" i="26" l="1"/>
  <c r="E22" i="26"/>
  <c r="G22" i="26" s="1"/>
  <c r="S79" i="25"/>
  <c r="E23" i="26" s="1"/>
  <c r="E58" i="12"/>
  <c r="D23" i="26"/>
  <c r="E60" i="12" l="1"/>
  <c r="G2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Research</author>
  </authors>
  <commentList>
    <comment ref="D2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The rate entered is used to calculate increased salary amounts for years 2 -5. 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Calculated amounts may be changed as needed. </t>
        </r>
      </text>
    </comment>
    <comment ref="D2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The rate entered is used to calculate increased health insurance for years 2 -5. 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Calculated amounts may be changed as needed. </t>
        </r>
      </text>
    </comment>
    <comment ref="D2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The rate entered is used to calculate increased tuition amounts for years 2 -5. 
Calculated amounts may be changed as needed.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PGEISLER</author>
  </authors>
  <commentList>
    <comment ref="O14" authorId="0" shapeId="0" xr:uid="{00000000-0006-0000-0100-00000A000000}">
      <text>
        <r>
          <rPr>
            <sz val="9.5"/>
            <color indexed="81"/>
            <rFont val="Tahoma"/>
            <family val="2"/>
          </rPr>
          <t>Add total salary from any addititional personnel attachments.</t>
        </r>
      </text>
    </comment>
    <comment ref="P14" authorId="0" shapeId="0" xr:uid="{00000000-0006-0000-0100-00000B000000}">
      <text>
        <r>
          <rPr>
            <sz val="9.5"/>
            <color indexed="81"/>
            <rFont val="Tahoma"/>
            <family val="2"/>
          </rPr>
          <t>Add total Fringe from any addititional personnel attachments.</t>
        </r>
      </text>
    </comment>
    <comment ref="B19" authorId="0" shapeId="0" xr:uid="{00000000-0006-0000-0100-00000C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0" authorId="0" shapeId="0" xr:uid="{00000000-0006-0000-0100-00000D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1" authorId="0" shapeId="0" xr:uid="{00000000-0006-0000-0100-00000F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2" authorId="0" shapeId="0" xr:uid="{00000000-0006-0000-0100-000011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3" authorId="0" shapeId="0" xr:uid="{00000000-0006-0000-0100-000013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4" authorId="0" shapeId="0" xr:uid="{00000000-0006-0000-0100-000015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5" authorId="0" shapeId="0" xr:uid="{00000000-0006-0000-0100-000017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6" authorId="0" shapeId="0" xr:uid="{00000000-0006-0000-0100-000019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7" authorId="0" shapeId="0" xr:uid="{00000000-0006-0000-0100-00001B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8" authorId="0" shapeId="0" xr:uid="{00000000-0006-0000-0100-00001D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9" authorId="0" shapeId="0" xr:uid="{00000000-0006-0000-0100-00001F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PGEISLER</author>
  </authors>
  <commentList>
    <comment ref="Q14" authorId="0" shapeId="0" xr:uid="{00000000-0006-0000-0200-000002000000}">
      <text>
        <r>
          <rPr>
            <sz val="9.5"/>
            <color indexed="81"/>
            <rFont val="Tahoma"/>
            <family val="2"/>
          </rPr>
          <t>Add total salary from any addititional personnel attachments.</t>
        </r>
      </text>
    </comment>
    <comment ref="R14" authorId="0" shapeId="0" xr:uid="{00000000-0006-0000-0200-000003000000}">
      <text>
        <r>
          <rPr>
            <sz val="9.5"/>
            <color indexed="81"/>
            <rFont val="Tahoma"/>
            <family val="2"/>
          </rPr>
          <t>Add total Fringe from any addititional personnel attachments.</t>
        </r>
      </text>
    </comment>
    <comment ref="B19" authorId="0" shapeId="0" xr:uid="{00000000-0006-0000-0200-000004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0" authorId="0" shapeId="0" xr:uid="{00000000-0006-0000-0200-000005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1" authorId="0" shapeId="0" xr:uid="{00000000-0006-0000-0200-000007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2" authorId="0" shapeId="0" xr:uid="{00000000-0006-0000-0200-000009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3" authorId="0" shapeId="0" xr:uid="{00000000-0006-0000-0200-00000B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4" authorId="0" shapeId="0" xr:uid="{00000000-0006-0000-0200-00000D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5" authorId="0" shapeId="0" xr:uid="{00000000-0006-0000-0200-00000E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6" authorId="0" shapeId="0" xr:uid="{00000000-0006-0000-0200-00000F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7" authorId="0" shapeId="0" xr:uid="{00000000-0006-0000-0200-000010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8" authorId="0" shapeId="0" xr:uid="{00000000-0006-0000-0200-000011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9" authorId="0" shapeId="0" xr:uid="{00000000-0006-0000-0200-000012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PGEISLER</author>
  </authors>
  <commentList>
    <comment ref="R14" authorId="0" shapeId="0" xr:uid="{00000000-0006-0000-0300-000002000000}">
      <text>
        <r>
          <rPr>
            <sz val="9.5"/>
            <color indexed="81"/>
            <rFont val="Tahoma"/>
            <family val="2"/>
          </rPr>
          <t>Add total salary from any addititional personnel attachments.</t>
        </r>
      </text>
    </comment>
    <comment ref="S14" authorId="0" shapeId="0" xr:uid="{00000000-0006-0000-0300-000003000000}">
      <text>
        <r>
          <rPr>
            <sz val="9.5"/>
            <color indexed="81"/>
            <rFont val="Tahoma"/>
            <family val="2"/>
          </rPr>
          <t>Add total Fringe from any addititional personnel attachments.</t>
        </r>
      </text>
    </comment>
    <comment ref="B19" authorId="0" shapeId="0" xr:uid="{00000000-0006-0000-0300-000004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0" authorId="0" shapeId="0" xr:uid="{00000000-0006-0000-0300-000005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1" authorId="0" shapeId="0" xr:uid="{00000000-0006-0000-0300-000007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2" authorId="0" shapeId="0" xr:uid="{00000000-0006-0000-0300-000008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3" authorId="0" shapeId="0" xr:uid="{00000000-0006-0000-0300-000009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4" authorId="0" shapeId="0" xr:uid="{00000000-0006-0000-0300-00000A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5" authorId="0" shapeId="0" xr:uid="{00000000-0006-0000-0300-00000B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6" authorId="0" shapeId="0" xr:uid="{00000000-0006-0000-0300-00000C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7" authorId="0" shapeId="0" xr:uid="{00000000-0006-0000-0300-00000D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8" authorId="0" shapeId="0" xr:uid="{00000000-0006-0000-0300-00000E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9" authorId="0" shapeId="0" xr:uid="{00000000-0006-0000-0300-00000F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PGEISLER</author>
  </authors>
  <commentList>
    <comment ref="R14" authorId="0" shapeId="0" xr:uid="{00000000-0006-0000-0400-000002000000}">
      <text>
        <r>
          <rPr>
            <sz val="9.5"/>
            <color indexed="81"/>
            <rFont val="Tahoma"/>
            <family val="2"/>
          </rPr>
          <t>Add total salary from any addititional personnel attachments.</t>
        </r>
      </text>
    </comment>
    <comment ref="S14" authorId="0" shapeId="0" xr:uid="{00000000-0006-0000-0400-000003000000}">
      <text>
        <r>
          <rPr>
            <sz val="9.5"/>
            <color indexed="81"/>
            <rFont val="Tahoma"/>
            <family val="2"/>
          </rPr>
          <t>Add total Fringe from any addititional personnel attachments.</t>
        </r>
      </text>
    </comment>
    <comment ref="B19" authorId="0" shapeId="0" xr:uid="{00000000-0006-0000-0400-000004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0" authorId="0" shapeId="0" xr:uid="{00000000-0006-0000-0400-000005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1" authorId="0" shapeId="0" xr:uid="{00000000-0006-0000-0400-000007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2" authorId="0" shapeId="0" xr:uid="{00000000-0006-0000-0400-000008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3" authorId="0" shapeId="0" xr:uid="{00000000-0006-0000-0400-000009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4" authorId="0" shapeId="0" xr:uid="{00000000-0006-0000-0400-00000A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5" authorId="0" shapeId="0" xr:uid="{00000000-0006-0000-0400-00000B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6" authorId="0" shapeId="0" xr:uid="{00000000-0006-0000-0400-00000C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7" authorId="0" shapeId="0" xr:uid="{00000000-0006-0000-0400-00000D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8" authorId="0" shapeId="0" xr:uid="{00000000-0006-0000-0400-00000E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9" authorId="0" shapeId="0" xr:uid="{00000000-0006-0000-0400-00000F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PGEISLER</author>
  </authors>
  <commentList>
    <comment ref="Q14" authorId="0" shapeId="0" xr:uid="{00000000-0006-0000-0500-000002000000}">
      <text>
        <r>
          <rPr>
            <sz val="9.5"/>
            <color indexed="81"/>
            <rFont val="Tahoma"/>
            <family val="2"/>
          </rPr>
          <t>Add total salary from any addititional personnel attachments.</t>
        </r>
      </text>
    </comment>
    <comment ref="R14" authorId="0" shapeId="0" xr:uid="{00000000-0006-0000-0500-000003000000}">
      <text>
        <r>
          <rPr>
            <sz val="9.5"/>
            <color indexed="81"/>
            <rFont val="Tahoma"/>
            <family val="2"/>
          </rPr>
          <t>Add total Fringe from any addititional personnel attachments.</t>
        </r>
      </text>
    </comment>
    <comment ref="B19" authorId="0" shapeId="0" xr:uid="{00000000-0006-0000-0500-000004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0" authorId="0" shapeId="0" xr:uid="{00000000-0006-0000-0500-000005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1" authorId="0" shapeId="0" xr:uid="{00000000-0006-0000-0500-000007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2" authorId="0" shapeId="0" xr:uid="{00000000-0006-0000-0500-000008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3" authorId="0" shapeId="0" xr:uid="{00000000-0006-0000-0500-000009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4" authorId="0" shapeId="0" xr:uid="{00000000-0006-0000-0500-00000A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5" authorId="0" shapeId="0" xr:uid="{00000000-0006-0000-0500-00000B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6" authorId="0" shapeId="0" xr:uid="{00000000-0006-0000-0500-00000C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7" authorId="0" shapeId="0" xr:uid="{00000000-0006-0000-0500-00000D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8" authorId="0" shapeId="0" xr:uid="{00000000-0006-0000-0500-00000E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  <comment ref="B29" authorId="0" shapeId="0" xr:uid="{00000000-0006-0000-0500-00000F000000}">
      <text>
        <r>
          <rPr>
            <sz val="9"/>
            <color indexed="81"/>
            <rFont val="Tahoma"/>
            <family val="2"/>
          </rPr>
          <t>If different rates of pay, enter on separate line below.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Research</author>
  </authors>
  <commentList>
    <comment ref="D69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  <comment ref="D70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  <comment ref="D71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  <comment ref="D72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  <comment ref="D73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  <comment ref="D86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  <comment ref="D87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  <comment ref="D88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  <comment ref="D89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  <comment ref="D90" authorId="0" shapeId="0" xr:uid="{00000000-0006-0000-0600-00000A000000}">
      <text>
        <r>
          <rPr>
            <b/>
            <sz val="8"/>
            <color indexed="81"/>
            <rFont val="Tahoma"/>
            <family val="2"/>
          </rPr>
          <t>Enter the appropriate 
Indirect Cost
Rate %</t>
        </r>
      </text>
    </comment>
  </commentList>
</comments>
</file>

<file path=xl/sharedStrings.xml><?xml version="1.0" encoding="utf-8"?>
<sst xmlns="http://schemas.openxmlformats.org/spreadsheetml/2006/main" count="770" uniqueCount="250">
  <si>
    <t xml:space="preserve">USF Sponsored Research -  Budget Preparation Tool  - Cover Page                                                                                                                                                </t>
  </si>
  <si>
    <t>Highlighted in Yellow can be edited</t>
  </si>
  <si>
    <t>Project Name</t>
  </si>
  <si>
    <t>Sponsor</t>
  </si>
  <si>
    <t>Funding Source</t>
  </si>
  <si>
    <t>Principal Investigator</t>
  </si>
  <si>
    <t>ORGANIZATIONAL DUNS</t>
  </si>
  <si>
    <t>06-968-7242</t>
  </si>
  <si>
    <t>Budget Type</t>
  </si>
  <si>
    <t>Name of Organization</t>
  </si>
  <si>
    <t xml:space="preserve">University of South Florida </t>
  </si>
  <si>
    <t>Project Period</t>
  </si>
  <si>
    <t>begins</t>
  </si>
  <si>
    <t>ends</t>
  </si>
  <si>
    <t>Salary Inflation Rate</t>
  </si>
  <si>
    <t xml:space="preserve"> </t>
  </si>
  <si>
    <t>Fringe Benefits Inflation Rate</t>
  </si>
  <si>
    <t>Tuition Inflation Rate</t>
  </si>
  <si>
    <t>Personnel Year 1</t>
  </si>
  <si>
    <t>through</t>
  </si>
  <si>
    <t>Year:</t>
  </si>
  <si>
    <t>A.  Senior / Key Person</t>
  </si>
  <si>
    <t>For USF salary/fringe calculations</t>
  </si>
  <si>
    <t>12 month - Use Cal Month
9 month - Use Acad/Sum</t>
  </si>
  <si>
    <t>Pre- fix</t>
  </si>
  <si>
    <t>* First Name</t>
  </si>
  <si>
    <t>Middle Name</t>
  </si>
  <si>
    <t>* Last Name</t>
  </si>
  <si>
    <t>Suf- fix</t>
  </si>
  <si>
    <t>* Project Role</t>
  </si>
  <si>
    <t>Employee Classification (select from dropdown)</t>
  </si>
  <si>
    <t>Fringe %</t>
  </si>
  <si>
    <t>Base Salary ($)</t>
  </si>
  <si>
    <t>Cal. Months</t>
  </si>
  <si>
    <t>Acad. Months</t>
  </si>
  <si>
    <t>Sum. Months</t>
  </si>
  <si>
    <t>Requested Salary</t>
  </si>
  <si>
    <t>Fringe Benefits</t>
  </si>
  <si>
    <t>Funds Requested</t>
  </si>
  <si>
    <t>1.</t>
  </si>
  <si>
    <t>None</t>
  </si>
  <si>
    <t>2.</t>
  </si>
  <si>
    <t>3.</t>
  </si>
  <si>
    <t>4.</t>
  </si>
  <si>
    <t>5.</t>
  </si>
  <si>
    <t>6.</t>
  </si>
  <si>
    <t>7.</t>
  </si>
  <si>
    <t>8.</t>
  </si>
  <si>
    <t>9.</t>
  </si>
  <si>
    <t>Additional Key Personnel - attach file and add the total  numbers to the  right.</t>
  </si>
  <si>
    <t>Total Senior/Key Person</t>
  </si>
  <si>
    <t>B.  Other Personnel</t>
  </si>
  <si>
    <t>* Number of Personnel</t>
  </si>
  <si>
    <t>Employee Classification</t>
  </si>
  <si>
    <t>Post Doctoral Associates</t>
  </si>
  <si>
    <t>Post Doc</t>
  </si>
  <si>
    <t>Graduate Students</t>
  </si>
  <si>
    <t>Grad</t>
  </si>
  <si>
    <t>Undergraduate Students</t>
  </si>
  <si>
    <t>OPS Student</t>
  </si>
  <si>
    <r>
      <t xml:space="preserve">Secretarial / Clerical </t>
    </r>
    <r>
      <rPr>
        <sz val="10"/>
        <color indexed="10"/>
        <rFont val="Arial"/>
        <family val="2"/>
      </rPr>
      <t>(possible CAS Exception)</t>
    </r>
  </si>
  <si>
    <t>Other -Specify</t>
  </si>
  <si>
    <t xml:space="preserve"> ←  Total Number Other Personnel</t>
  </si>
  <si>
    <t>Total Other Personnel</t>
  </si>
  <si>
    <t>Total Salary, Wages, and Fringe Benefits ( A + B )</t>
  </si>
  <si>
    <t>If you are unsure of what to write for Cal. Months, Acad. Months, and Sum. Months, please use this calculator.</t>
  </si>
  <si>
    <t>Appt Type</t>
  </si>
  <si>
    <t>Percent Effort</t>
  </si>
  <si>
    <t>%</t>
  </si>
  <si>
    <t>Annual</t>
  </si>
  <si>
    <t>Academic</t>
  </si>
  <si>
    <t>Summer</t>
  </si>
  <si>
    <t>Personnel Year 2</t>
  </si>
  <si>
    <t>Fringe % Base Year</t>
  </si>
  <si>
    <t xml:space="preserve">Year 2 - FRINGE    </t>
  </si>
  <si>
    <t>Current Base Salary ($)</t>
  </si>
  <si>
    <t xml:space="preserve">Year 2 - BASE SALARY   </t>
  </si>
  <si>
    <t>Additional Key Personnel - attach file and add the total numbers to the right.</t>
  </si>
  <si>
    <t>Personnel Year 3</t>
  </si>
  <si>
    <t xml:space="preserve">Year 3 - FRINGE    </t>
  </si>
  <si>
    <t xml:space="preserve">Year 3 - BASE SALARY   </t>
  </si>
  <si>
    <t>Personnel Year 4</t>
  </si>
  <si>
    <t>Year 4 - Fringe with inflation</t>
  </si>
  <si>
    <t>Year 4 -Salary With Inflation ($)</t>
  </si>
  <si>
    <t>Personnel Year 5</t>
  </si>
  <si>
    <t>Year 5 - Fringe with inflation</t>
  </si>
  <si>
    <t>Year 5 -Salary With Inflation ($)</t>
  </si>
  <si>
    <t>Non-Personnel - Years 1-5</t>
  </si>
  <si>
    <t>C.      Equipment item</t>
  </si>
  <si>
    <t>Year 1</t>
  </si>
  <si>
    <t>Year 2</t>
  </si>
  <si>
    <t>Year 3</t>
  </si>
  <si>
    <t>Year 4</t>
  </si>
  <si>
    <t>Year 5</t>
  </si>
  <si>
    <t>10.</t>
  </si>
  <si>
    <t>11.</t>
  </si>
  <si>
    <t>12.</t>
  </si>
  <si>
    <t>13.</t>
  </si>
  <si>
    <t>14.</t>
  </si>
  <si>
    <t>15.</t>
  </si>
  <si>
    <t>Total</t>
  </si>
  <si>
    <t>D.      Travel</t>
  </si>
  <si>
    <t>Domestic Travel Costs (Include Canada, Mexico, and U.S. Possessions)</t>
  </si>
  <si>
    <t>Foreign Travel Costs</t>
  </si>
  <si>
    <t>E.      Participant/Trainee Support Center</t>
  </si>
  <si>
    <t>Tuition / Fees / Health Insurance</t>
  </si>
  <si>
    <t>Stipends</t>
  </si>
  <si>
    <t>Travel</t>
  </si>
  <si>
    <t>Subsistence</t>
  </si>
  <si>
    <t>Other</t>
  </si>
  <si>
    <t xml:space="preserve"> ←  Number of Participants/Trainees</t>
  </si>
  <si>
    <t>F.      Other Direct Costs</t>
  </si>
  <si>
    <t>Materials and Supplies</t>
  </si>
  <si>
    <t>Publication Costs</t>
  </si>
  <si>
    <t>Consultant Services</t>
  </si>
  <si>
    <t>ADP / Computer Services</t>
  </si>
  <si>
    <t>Subawards / Consortium / Contractual Costs</t>
  </si>
  <si>
    <t>Equipment or Facility Rental / User Fees</t>
  </si>
  <si>
    <t>Alterations and Renovations</t>
  </si>
  <si>
    <t>In-State Rate</t>
  </si>
  <si>
    <t>Out-of-State Rate</t>
  </si>
  <si>
    <t>Hours</t>
  </si>
  <si>
    <t># In-State</t>
  </si>
  <si>
    <t># Out-State</t>
  </si>
  <si>
    <t>Tuition calculation</t>
  </si>
  <si>
    <t>Tuition Total</t>
  </si>
  <si>
    <t>Other:</t>
  </si>
  <si>
    <t>10</t>
  </si>
  <si>
    <t>11</t>
  </si>
  <si>
    <t>12</t>
  </si>
  <si>
    <t>13</t>
  </si>
  <si>
    <t>14</t>
  </si>
  <si>
    <t>15</t>
  </si>
  <si>
    <t>G.      Direct Costs</t>
  </si>
  <si>
    <t xml:space="preserve">Total Direct Costs (A thru F) </t>
  </si>
  <si>
    <t>Total Direct Costs; excluding sub F&amp;A; (for USF reference only)</t>
  </si>
  <si>
    <t>H.      Indirect Costs</t>
  </si>
  <si>
    <t xml:space="preserve">Sections H - I, should only be used for proposed budgets that include Participant costs in F&amp;A calculations (Section E)  </t>
  </si>
  <si>
    <t>Calculated MTDC Indirect Cost Base</t>
  </si>
  <si>
    <t>Indirect Cost Type</t>
  </si>
  <si>
    <t>Indirect Cost Rate (%)</t>
  </si>
  <si>
    <t>Indirect Cost Base ($)</t>
  </si>
  <si>
    <t>MTDC</t>
  </si>
  <si>
    <t>x</t>
  </si>
  <si>
    <t>=</t>
  </si>
  <si>
    <t>Total Indirect Costs</t>
  </si>
  <si>
    <t>Cognizant Federal Agency</t>
  </si>
  <si>
    <t>Department of Health and Human Services; Steven Zuraf; 301-492-4855</t>
  </si>
  <si>
    <t>I.      Total Direct and Indirect Costs</t>
  </si>
  <si>
    <t>Total Direct and Indirect Institutional Costs (G + H)</t>
  </si>
  <si>
    <t xml:space="preserve">H(a).      Indirect Costs </t>
  </si>
  <si>
    <t xml:space="preserve">Sections H(a) - I(a), should only be used for proposed budgets that exclude Participant costs from F&amp;A calculations (Section E)  </t>
  </si>
  <si>
    <t>Department of Health and Human Services; Phat Chau; 301-492-4855</t>
  </si>
  <si>
    <t>I(a).      Total Direct and Indirect Costs</t>
  </si>
  <si>
    <t>Total Direct and Indirect Institutional Costs (G + H(a))</t>
  </si>
  <si>
    <t>J.      Fee</t>
  </si>
  <si>
    <t>Fee</t>
  </si>
  <si>
    <t>Summary - Years 1-5</t>
  </si>
  <si>
    <t>Salary</t>
  </si>
  <si>
    <t>Fringe</t>
  </si>
  <si>
    <t>Section A, Senior / Key Person</t>
  </si>
  <si>
    <t>Section B, Other Personnel</t>
  </si>
  <si>
    <t>Total Number Other Personnel</t>
  </si>
  <si>
    <t>Total Salary, Wages, and Fringe Benefits (A + B)</t>
  </si>
  <si>
    <t>Section C, Equipment</t>
  </si>
  <si>
    <t>Section D, Travel</t>
  </si>
  <si>
    <t>1. Domestic</t>
  </si>
  <si>
    <t>2. Foreign</t>
  </si>
  <si>
    <t>Section E, Participant / Trainee Support Costs</t>
  </si>
  <si>
    <t>1. Tuition / Fees / Health Insurance</t>
  </si>
  <si>
    <t>2. Stipends</t>
  </si>
  <si>
    <t>3. Travel</t>
  </si>
  <si>
    <t>4. Subsistence</t>
  </si>
  <si>
    <t>5. Other</t>
  </si>
  <si>
    <t>6. Number of Participants / Trainees</t>
  </si>
  <si>
    <t>Section F, Other Direct Costs</t>
  </si>
  <si>
    <t>1. Materials and Supplies</t>
  </si>
  <si>
    <t>2. Publication Costs</t>
  </si>
  <si>
    <t>3. Consultant Services</t>
  </si>
  <si>
    <t>4. ADP / Computer Services</t>
  </si>
  <si>
    <t>5. Subawards / Consortium / Contractual Costs</t>
  </si>
  <si>
    <t>6. Equipment or Facility Rental / User Fees</t>
  </si>
  <si>
    <t>7. Alterations or Renovations</t>
  </si>
  <si>
    <t>8. Other 1 (Tuition Remission)</t>
  </si>
  <si>
    <t>Other: F10-F15</t>
  </si>
  <si>
    <t>Section G, Direct Costs (A thru F)</t>
  </si>
  <si>
    <t xml:space="preserve">                 Indirect Cost Base</t>
  </si>
  <si>
    <t>Section H, Indirect Costs</t>
  </si>
  <si>
    <t>Section H(a), Indirect Costs</t>
  </si>
  <si>
    <t>Section I, Total Direct and Indirect Costs (G + H)</t>
  </si>
  <si>
    <t>Section I, Total Direct and Indirect Costs (G + H(a))</t>
  </si>
  <si>
    <t>Section J, Fee</t>
  </si>
  <si>
    <t>Personnel</t>
  </si>
  <si>
    <t>Equipment</t>
  </si>
  <si>
    <t>Participant Tuition</t>
  </si>
  <si>
    <t>Participant Stipend</t>
  </si>
  <si>
    <t>Participant Travel</t>
  </si>
  <si>
    <t>Participant Subsistence</t>
  </si>
  <si>
    <t>Participant Other</t>
  </si>
  <si>
    <t>Computer Services</t>
  </si>
  <si>
    <t>Subawards/Contracts</t>
  </si>
  <si>
    <t>Equipment/Facility Rental Fees</t>
  </si>
  <si>
    <t>Alterations/Renovations</t>
  </si>
  <si>
    <t>Tuition Remission</t>
  </si>
  <si>
    <t>Other Expenses</t>
  </si>
  <si>
    <t>Total Direct Cost</t>
  </si>
  <si>
    <t>Indirect Cost Base (MTDC)</t>
  </si>
  <si>
    <t>Indirect Costs</t>
  </si>
  <si>
    <t>Total Costs</t>
  </si>
  <si>
    <t>Subawards - Years 1-5</t>
  </si>
  <si>
    <t>Sub Direct Cost</t>
  </si>
  <si>
    <t>Sub Total Cost</t>
  </si>
  <si>
    <t>Total MTDC</t>
  </si>
  <si>
    <t>Direct Cost</t>
  </si>
  <si>
    <t>Total Cost</t>
  </si>
  <si>
    <t>Name</t>
  </si>
  <si>
    <t>Sub</t>
  </si>
  <si>
    <t>Indirect Cost</t>
  </si>
  <si>
    <t>Reference</t>
  </si>
  <si>
    <t>Fringe Rates</t>
  </si>
  <si>
    <t>Project Role</t>
  </si>
  <si>
    <t>PI</t>
  </si>
  <si>
    <t>Co-PI</t>
  </si>
  <si>
    <t>Co-Investigator</t>
  </si>
  <si>
    <t>Faculty</t>
  </si>
  <si>
    <t>Other (specify)</t>
  </si>
  <si>
    <t>Prefix</t>
  </si>
  <si>
    <t>Dr.</t>
  </si>
  <si>
    <t>Miss</t>
  </si>
  <si>
    <t>Ms.</t>
  </si>
  <si>
    <t>Mr.</t>
  </si>
  <si>
    <t>Mrs.</t>
  </si>
  <si>
    <t>Rev.</t>
  </si>
  <si>
    <t>Suffix</t>
  </si>
  <si>
    <t>MD</t>
  </si>
  <si>
    <t>PhD</t>
  </si>
  <si>
    <t>JD</t>
  </si>
  <si>
    <t>Jr.</t>
  </si>
  <si>
    <t>Sr.</t>
  </si>
  <si>
    <t>Insurance - Fringe Benefit Insurance</t>
  </si>
  <si>
    <t>Administrative/Executive</t>
  </si>
  <si>
    <t>Staff</t>
  </si>
  <si>
    <t>OPS Grad/PhD/Post Doc/Fellowships</t>
  </si>
  <si>
    <t>Bonuses</t>
  </si>
  <si>
    <t>Tuition</t>
  </si>
  <si>
    <t>Graduate In-State</t>
  </si>
  <si>
    <t>Graduate Out-of-State</t>
  </si>
  <si>
    <t>FY2025</t>
  </si>
  <si>
    <t>OPS Adjunct/Student/Other</t>
  </si>
  <si>
    <t>OPS COM Resident (Housing Staff)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</si>
</sst>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[$-409]mmmm\ d\,\ yyyy;@"/>
    <numFmt numFmtId="168" formatCode="0.0%"/>
  </numFmts>
  <fonts count="43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sz val="12"/>
      <name val="Cambria"/>
      <family val="1"/>
    </font>
    <font>
      <sz val="8"/>
      <color indexed="81"/>
      <name val="Tahoma"/>
      <family val="2"/>
    </font>
    <font>
      <sz val="9.5"/>
      <color indexed="81"/>
      <name val="Tahoma"/>
      <family val="2"/>
    </font>
    <font>
      <b/>
      <sz val="12"/>
      <name val="Arial"/>
      <family val="2"/>
    </font>
    <font>
      <b/>
      <sz val="13"/>
      <name val="Arial"/>
      <family val="2"/>
    </font>
    <font>
      <sz val="9"/>
      <color indexed="81"/>
      <name val="Tahoma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rgb="FFFF0000"/>
      <name val="Cambria"/>
      <family val="1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 Unicode MS"/>
      <family val="2"/>
    </font>
    <font>
      <b/>
      <sz val="9"/>
      <color rgb="FF214221"/>
      <name val="Arial"/>
      <family val="2"/>
    </font>
    <font>
      <sz val="10"/>
      <color rgb="FF214221"/>
      <name val="Arial"/>
      <family val="2"/>
    </font>
    <font>
      <b/>
      <sz val="10"/>
      <color rgb="FF214221"/>
      <name val="Arial"/>
      <family val="2"/>
    </font>
    <font>
      <b/>
      <sz val="11"/>
      <color rgb="FF214221"/>
      <name val="Arial"/>
      <family val="2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142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DashDotDot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DashDotDot">
        <color indexed="10"/>
      </right>
      <top style="thin">
        <color indexed="8"/>
      </top>
      <bottom style="thin">
        <color indexed="8"/>
      </bottom>
      <diagonal/>
    </border>
    <border>
      <left style="mediumDashDotDot">
        <color indexed="10"/>
      </left>
      <right style="thin">
        <color indexed="8"/>
      </right>
      <top style="thin">
        <color indexed="8"/>
      </top>
      <bottom style="mediumDashDotDot">
        <color indexed="10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DashDotDot">
        <color indexed="10"/>
      </bottom>
      <diagonal/>
    </border>
    <border>
      <left style="thin">
        <color indexed="8"/>
      </left>
      <right style="mediumDashDotDot">
        <color indexed="10"/>
      </right>
      <top style="thin">
        <color indexed="8"/>
      </top>
      <bottom style="mediumDashDotDot">
        <color indexed="10"/>
      </bottom>
      <diagonal/>
    </border>
    <border>
      <left style="mediumDashDotDot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DashDotDot">
        <color indexed="10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Dot">
        <color indexed="10"/>
      </right>
      <top/>
      <bottom/>
      <diagonal/>
    </border>
    <border>
      <left style="mediumDashDot">
        <color indexed="1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6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thin">
        <color indexed="64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64"/>
      </top>
      <bottom style="thin">
        <color indexed="64"/>
      </bottom>
      <diagonal/>
    </border>
    <border>
      <left style="dotted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DashDot">
        <color indexed="10"/>
      </left>
      <right/>
      <top style="mediumDashDot">
        <color indexed="10"/>
      </top>
      <bottom/>
      <diagonal/>
    </border>
    <border>
      <left/>
      <right/>
      <top style="mediumDashDot">
        <color indexed="10"/>
      </top>
      <bottom/>
      <diagonal/>
    </border>
    <border>
      <left/>
      <right style="mediumDashDot">
        <color indexed="10"/>
      </right>
      <top style="mediumDashDot">
        <color indexed="1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DashDotDot">
        <color rgb="FFFF0000"/>
      </left>
      <right/>
      <top style="mediumDashDotDot">
        <color rgb="FFFF0000"/>
      </top>
      <bottom/>
      <diagonal/>
    </border>
    <border>
      <left/>
      <right/>
      <top style="mediumDashDotDot">
        <color rgb="FFFF0000"/>
      </top>
      <bottom/>
      <diagonal/>
    </border>
    <border>
      <left/>
      <right style="mediumDashDotDot">
        <color rgb="FFFF0000"/>
      </right>
      <top style="mediumDashDotDot">
        <color rgb="FFFF0000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DashDotDot">
        <color rgb="FFFF0000"/>
      </right>
      <top style="thin">
        <color indexed="8"/>
      </top>
      <bottom style="thin">
        <color indexed="8"/>
      </bottom>
      <diagonal/>
    </border>
    <border>
      <left style="mediumDashDotDot">
        <color indexed="10"/>
      </left>
      <right/>
      <top style="thin">
        <color indexed="8"/>
      </top>
      <bottom style="mediumDashDotDot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10"/>
      </bottom>
      <diagonal/>
    </border>
    <border>
      <left style="thin">
        <color indexed="64"/>
      </left>
      <right style="mediumDashDotDot">
        <color rgb="FFFF0000"/>
      </right>
      <top style="thin">
        <color indexed="8"/>
      </top>
      <bottom style="mediumDashDotDot">
        <color indexed="10"/>
      </bottom>
      <diagonal/>
    </border>
    <border>
      <left style="thin">
        <color indexed="64"/>
      </left>
      <right style="mediumDashDotDot">
        <color rgb="FFFF0000"/>
      </right>
      <top style="thin">
        <color indexed="64"/>
      </top>
      <bottom style="thin">
        <color indexed="64"/>
      </bottom>
      <diagonal/>
    </border>
    <border>
      <left style="mediumDashDot">
        <color indexed="10"/>
      </left>
      <right/>
      <top style="thin">
        <color indexed="8"/>
      </top>
      <bottom style="thin">
        <color indexed="8"/>
      </bottom>
      <diagonal/>
    </border>
    <border>
      <left style="mediumDashDotDot">
        <color rgb="FFFF0000"/>
      </left>
      <right/>
      <top/>
      <bottom/>
      <diagonal/>
    </border>
    <border>
      <left style="mediumDashDot">
        <color indexed="10"/>
      </left>
      <right/>
      <top style="thin">
        <color indexed="8"/>
      </top>
      <bottom style="mediumDashDot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10"/>
      </bottom>
      <diagonal/>
    </border>
    <border>
      <left style="thin">
        <color indexed="64"/>
      </left>
      <right style="mediumDashDotDot">
        <color rgb="FFFF0000"/>
      </right>
      <top style="thin">
        <color indexed="64"/>
      </top>
      <bottom style="mediumDashDot">
        <color indexed="10"/>
      </bottom>
      <diagonal/>
    </border>
  </borders>
  <cellStyleXfs count="8">
    <xf numFmtId="0" fontId="0" fillId="0" borderId="0"/>
    <xf numFmtId="0" fontId="28" fillId="3" borderId="44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393">
    <xf numFmtId="0" fontId="0" fillId="0" borderId="0" xfId="0"/>
    <xf numFmtId="0" fontId="2" fillId="2" borderId="0" xfId="0" applyFont="1" applyFill="1"/>
    <xf numFmtId="49" fontId="3" fillId="0" borderId="0" xfId="0" applyNumberFormat="1" applyFont="1" applyAlignment="1">
      <alignment horizontal="right" indent="1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165" fontId="2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165" fontId="30" fillId="0" borderId="0" xfId="0" applyNumberFormat="1" applyFont="1" applyAlignment="1">
      <alignment horizontal="right" vertical="center"/>
    </xf>
    <xf numFmtId="0" fontId="3" fillId="0" borderId="0" xfId="0" applyFont="1"/>
    <xf numFmtId="0" fontId="2" fillId="0" borderId="1" xfId="0" applyFont="1" applyBorder="1"/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" fillId="0" borderId="0" xfId="3"/>
    <xf numFmtId="166" fontId="26" fillId="0" borderId="0" xfId="2" applyNumberFormat="1" applyFont="1" applyFill="1"/>
    <xf numFmtId="166" fontId="26" fillId="4" borderId="0" xfId="2" applyNumberFormat="1" applyFont="1" applyFill="1"/>
    <xf numFmtId="0" fontId="2" fillId="0" borderId="0" xfId="3" applyAlignment="1">
      <alignment wrapText="1"/>
    </xf>
    <xf numFmtId="49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right" indent="1"/>
    </xf>
    <xf numFmtId="165" fontId="13" fillId="0" borderId="0" xfId="0" applyNumberFormat="1" applyFont="1" applyAlignment="1">
      <alignment horizontal="center" wrapText="1"/>
    </xf>
    <xf numFmtId="0" fontId="10" fillId="0" borderId="0" xfId="0" applyFont="1"/>
    <xf numFmtId="0" fontId="2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6" fillId="0" borderId="0" xfId="0" applyNumberFormat="1" applyFont="1" applyAlignment="1">
      <alignment horizontal="left" vertical="center" indent="1"/>
    </xf>
    <xf numFmtId="4" fontId="1" fillId="0" borderId="5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2" fillId="0" borderId="11" xfId="0" applyNumberFormat="1" applyFont="1" applyBorder="1"/>
    <xf numFmtId="0" fontId="20" fillId="0" borderId="0" xfId="0" applyFont="1"/>
    <xf numFmtId="165" fontId="12" fillId="0" borderId="0" xfId="0" applyNumberFormat="1" applyFont="1"/>
    <xf numFmtId="0" fontId="2" fillId="0" borderId="0" xfId="0" applyFont="1" applyAlignment="1">
      <alignment horizontal="right"/>
    </xf>
    <xf numFmtId="165" fontId="2" fillId="0" borderId="14" xfId="0" applyNumberFormat="1" applyFont="1" applyBorder="1" applyProtection="1">
      <protection locked="0"/>
    </xf>
    <xf numFmtId="165" fontId="2" fillId="0" borderId="0" xfId="0" applyNumberFormat="1" applyFont="1" applyProtection="1">
      <protection locked="0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5" fontId="2" fillId="0" borderId="0" xfId="0" applyNumberFormat="1" applyFont="1"/>
    <xf numFmtId="49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14" xfId="0" applyFont="1" applyBorder="1" applyAlignment="1" applyProtection="1">
      <alignment horizontal="left"/>
      <protection locked="0"/>
    </xf>
    <xf numFmtId="0" fontId="2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165" fontId="3" fillId="0" borderId="15" xfId="0" applyNumberFormat="1" applyFont="1" applyBorder="1" applyAlignment="1">
      <alignment horizontal="center" wrapText="1"/>
    </xf>
    <xf numFmtId="165" fontId="3" fillId="0" borderId="16" xfId="0" applyNumberFormat="1" applyFont="1" applyBorder="1" applyAlignment="1">
      <alignment horizontal="center" wrapText="1"/>
    </xf>
    <xf numFmtId="165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22" fillId="0" borderId="16" xfId="0" applyNumberFormat="1" applyFont="1" applyBorder="1" applyAlignment="1">
      <alignment vertical="center"/>
    </xf>
    <xf numFmtId="49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65" fontId="23" fillId="0" borderId="0" xfId="0" applyNumberFormat="1" applyFont="1"/>
    <xf numFmtId="49" fontId="22" fillId="0" borderId="0" xfId="0" applyNumberFormat="1" applyFont="1"/>
    <xf numFmtId="49" fontId="22" fillId="0" borderId="0" xfId="0" applyNumberFormat="1" applyFont="1" applyAlignment="1">
      <alignment horizontal="right"/>
    </xf>
    <xf numFmtId="165" fontId="3" fillId="0" borderId="18" xfId="0" applyNumberFormat="1" applyFont="1" applyBorder="1" applyAlignment="1">
      <alignment horizontal="center" wrapText="1"/>
    </xf>
    <xf numFmtId="165" fontId="3" fillId="0" borderId="19" xfId="0" applyNumberFormat="1" applyFont="1" applyBorder="1" applyAlignment="1">
      <alignment horizontal="center" wrapText="1"/>
    </xf>
    <xf numFmtId="165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9" fontId="22" fillId="0" borderId="19" xfId="0" applyNumberFormat="1" applyFont="1" applyBorder="1" applyAlignment="1">
      <alignment vertical="center"/>
    </xf>
    <xf numFmtId="49" fontId="22" fillId="0" borderId="20" xfId="0" applyNumberFormat="1" applyFont="1" applyBorder="1" applyAlignment="1">
      <alignment vertical="center"/>
    </xf>
    <xf numFmtId="165" fontId="22" fillId="0" borderId="0" xfId="0" applyNumberFormat="1" applyFont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49" fontId="13" fillId="0" borderId="0" xfId="0" applyNumberFormat="1" applyFont="1" applyAlignment="1">
      <alignment horizontal="right" wrapText="1"/>
    </xf>
    <xf numFmtId="0" fontId="6" fillId="0" borderId="0" xfId="0" applyFont="1"/>
    <xf numFmtId="49" fontId="12" fillId="0" borderId="21" xfId="0" applyNumberFormat="1" applyFont="1" applyBorder="1" applyAlignment="1">
      <alignment horizontal="right"/>
    </xf>
    <xf numFmtId="0" fontId="1" fillId="0" borderId="5" xfId="0" applyFont="1" applyBorder="1" applyAlignment="1">
      <alignment vertical="center"/>
    </xf>
    <xf numFmtId="49" fontId="3" fillId="0" borderId="14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 wrapText="1"/>
    </xf>
    <xf numFmtId="0" fontId="29" fillId="5" borderId="22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166" fontId="28" fillId="0" borderId="0" xfId="1" applyNumberFormat="1" applyFill="1" applyBorder="1" applyAlignment="1">
      <alignment wrapText="1"/>
    </xf>
    <xf numFmtId="0" fontId="2" fillId="6" borderId="0" xfId="3" applyFill="1"/>
    <xf numFmtId="0" fontId="2" fillId="0" borderId="24" xfId="3" applyBorder="1"/>
    <xf numFmtId="0" fontId="2" fillId="0" borderId="16" xfId="3" applyBorder="1"/>
    <xf numFmtId="0" fontId="2" fillId="0" borderId="15" xfId="3" applyBorder="1"/>
    <xf numFmtId="0" fontId="2" fillId="0" borderId="0" xfId="0" applyFont="1" applyAlignment="1">
      <alignment horizontal="left" vertical="center" wrapText="1"/>
    </xf>
    <xf numFmtId="0" fontId="36" fillId="7" borderId="1" xfId="0" applyFont="1" applyFill="1" applyBorder="1" applyAlignment="1" applyProtection="1">
      <alignment wrapText="1" shrinkToFit="1"/>
      <protection locked="0"/>
    </xf>
    <xf numFmtId="165" fontId="2" fillId="7" borderId="1" xfId="0" applyNumberFormat="1" applyFont="1" applyFill="1" applyBorder="1" applyAlignment="1" applyProtection="1">
      <alignment wrapText="1"/>
      <protection locked="0"/>
    </xf>
    <xf numFmtId="165" fontId="12" fillId="8" borderId="45" xfId="0" applyNumberFormat="1" applyFont="1" applyFill="1" applyBorder="1"/>
    <xf numFmtId="165" fontId="6" fillId="8" borderId="1" xfId="0" applyNumberFormat="1" applyFont="1" applyFill="1" applyBorder="1"/>
    <xf numFmtId="49" fontId="36" fillId="7" borderId="0" xfId="0" applyNumberFormat="1" applyFont="1" applyFill="1" applyAlignment="1">
      <alignment horizontal="left"/>
    </xf>
    <xf numFmtId="0" fontId="36" fillId="7" borderId="0" xfId="0" applyFont="1" applyFill="1"/>
    <xf numFmtId="49" fontId="37" fillId="7" borderId="0" xfId="0" applyNumberFormat="1" applyFont="1" applyFill="1" applyAlignment="1">
      <alignment horizontal="right"/>
    </xf>
    <xf numFmtId="165" fontId="36" fillId="7" borderId="0" xfId="0" applyNumberFormat="1" applyFont="1" applyFill="1"/>
    <xf numFmtId="165" fontId="2" fillId="8" borderId="14" xfId="0" applyNumberFormat="1" applyFont="1" applyFill="1" applyBorder="1"/>
    <xf numFmtId="165" fontId="2" fillId="8" borderId="14" xfId="0" applyNumberFormat="1" applyFont="1" applyFill="1" applyBorder="1" applyProtection="1">
      <protection locked="0"/>
    </xf>
    <xf numFmtId="165" fontId="2" fillId="8" borderId="27" xfId="0" applyNumberFormat="1" applyFont="1" applyFill="1" applyBorder="1"/>
    <xf numFmtId="165" fontId="36" fillId="8" borderId="0" xfId="0" applyNumberFormat="1" applyFont="1" applyFill="1"/>
    <xf numFmtId="165" fontId="23" fillId="8" borderId="28" xfId="0" applyNumberFormat="1" applyFont="1" applyFill="1" applyBorder="1"/>
    <xf numFmtId="165" fontId="23" fillId="8" borderId="29" xfId="0" applyNumberFormat="1" applyFont="1" applyFill="1" applyBorder="1"/>
    <xf numFmtId="165" fontId="2" fillId="8" borderId="14" xfId="0" applyNumberFormat="1" applyFont="1" applyFill="1" applyBorder="1" applyAlignment="1" applyProtection="1">
      <alignment horizontal="right"/>
      <protection locked="0"/>
    </xf>
    <xf numFmtId="5" fontId="2" fillId="8" borderId="14" xfId="0" applyNumberFormat="1" applyFont="1" applyFill="1" applyBorder="1"/>
    <xf numFmtId="165" fontId="23" fillId="8" borderId="30" xfId="0" applyNumberFormat="1" applyFont="1" applyFill="1" applyBorder="1"/>
    <xf numFmtId="165" fontId="23" fillId="8" borderId="31" xfId="0" applyNumberFormat="1" applyFont="1" applyFill="1" applyBorder="1"/>
    <xf numFmtId="3" fontId="2" fillId="8" borderId="14" xfId="0" applyNumberFormat="1" applyFont="1" applyFill="1" applyBorder="1"/>
    <xf numFmtId="165" fontId="6" fillId="0" borderId="45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7" borderId="0" xfId="3" applyFill="1"/>
    <xf numFmtId="0" fontId="19" fillId="9" borderId="0" xfId="0" applyFont="1" applyFill="1" applyAlignment="1">
      <alignment horizontal="right" vertical="center"/>
    </xf>
    <xf numFmtId="0" fontId="3" fillId="9" borderId="0" xfId="0" applyFont="1" applyFill="1" applyAlignment="1">
      <alignment horizontal="center" vertical="center"/>
    </xf>
    <xf numFmtId="165" fontId="22" fillId="9" borderId="0" xfId="0" applyNumberFormat="1" applyFont="1" applyFill="1" applyAlignment="1">
      <alignment horizontal="center" vertical="center"/>
    </xf>
    <xf numFmtId="165" fontId="22" fillId="9" borderId="0" xfId="0" applyNumberFormat="1" applyFont="1" applyFill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3" fillId="9" borderId="0" xfId="0" applyFont="1" applyFill="1" applyAlignment="1">
      <alignment horizontal="left"/>
    </xf>
    <xf numFmtId="49" fontId="22" fillId="9" borderId="0" xfId="0" applyNumberFormat="1" applyFont="1" applyFill="1" applyAlignment="1">
      <alignment vertical="center"/>
    </xf>
    <xf numFmtId="0" fontId="3" fillId="9" borderId="0" xfId="0" applyFont="1" applyFill="1" applyAlignment="1">
      <alignment horizontal="center"/>
    </xf>
    <xf numFmtId="165" fontId="3" fillId="9" borderId="0" xfId="0" applyNumberFormat="1" applyFont="1" applyFill="1" applyAlignment="1">
      <alignment horizontal="center"/>
    </xf>
    <xf numFmtId="165" fontId="3" fillId="9" borderId="0" xfId="0" applyNumberFormat="1" applyFont="1" applyFill="1" applyAlignment="1">
      <alignment horizontal="center" wrapText="1"/>
    </xf>
    <xf numFmtId="49" fontId="22" fillId="9" borderId="0" xfId="0" applyNumberFormat="1" applyFont="1" applyFill="1" applyAlignment="1">
      <alignment horizontal="right"/>
    </xf>
    <xf numFmtId="49" fontId="22" fillId="9" borderId="0" xfId="0" applyNumberFormat="1" applyFont="1" applyFill="1"/>
    <xf numFmtId="0" fontId="2" fillId="9" borderId="11" xfId="0" applyFont="1" applyFill="1" applyBorder="1"/>
    <xf numFmtId="165" fontId="23" fillId="9" borderId="11" xfId="0" applyNumberFormat="1" applyFont="1" applyFill="1" applyBorder="1"/>
    <xf numFmtId="165" fontId="2" fillId="9" borderId="11" xfId="0" applyNumberFormat="1" applyFont="1" applyFill="1" applyBorder="1"/>
    <xf numFmtId="49" fontId="3" fillId="9" borderId="0" xfId="0" applyNumberFormat="1" applyFont="1" applyFill="1" applyAlignment="1">
      <alignment horizontal="right"/>
    </xf>
    <xf numFmtId="0" fontId="2" fillId="9" borderId="0" xfId="0" applyFont="1" applyFill="1"/>
    <xf numFmtId="164" fontId="2" fillId="9" borderId="0" xfId="0" applyNumberFormat="1" applyFont="1" applyFill="1"/>
    <xf numFmtId="0" fontId="1" fillId="9" borderId="0" xfId="0" applyFont="1" applyFill="1" applyAlignment="1">
      <alignment horizontal="right" vertical="center" wrapText="1"/>
    </xf>
    <xf numFmtId="0" fontId="2" fillId="9" borderId="0" xfId="0" applyFont="1" applyFill="1" applyAlignment="1">
      <alignment horizontal="left" vertical="center" wrapText="1"/>
    </xf>
    <xf numFmtId="0" fontId="1" fillId="9" borderId="0" xfId="0" applyFont="1" applyFill="1" applyAlignment="1">
      <alignment horizontal="center" vertical="center" wrapText="1"/>
    </xf>
    <xf numFmtId="0" fontId="22" fillId="9" borderId="0" xfId="0" applyFont="1" applyFill="1" applyAlignment="1">
      <alignment horizontal="right" vertical="center"/>
    </xf>
    <xf numFmtId="0" fontId="2" fillId="9" borderId="14" xfId="0" applyFont="1" applyFill="1" applyBorder="1" applyAlignment="1" applyProtection="1">
      <alignment horizontal="left"/>
      <protection locked="0"/>
    </xf>
    <xf numFmtId="0" fontId="2" fillId="9" borderId="0" xfId="0" applyFont="1" applyFill="1" applyAlignment="1">
      <alignment horizontal="center"/>
    </xf>
    <xf numFmtId="165" fontId="2" fillId="9" borderId="0" xfId="0" applyNumberFormat="1" applyFont="1" applyFill="1"/>
    <xf numFmtId="164" fontId="3" fillId="9" borderId="0" xfId="0" applyNumberFormat="1" applyFont="1" applyFill="1"/>
    <xf numFmtId="0" fontId="3" fillId="9" borderId="0" xfId="0" applyFont="1" applyFill="1"/>
    <xf numFmtId="0" fontId="1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right"/>
    </xf>
    <xf numFmtId="0" fontId="22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 vertical="center" wrapText="1"/>
    </xf>
    <xf numFmtId="5" fontId="2" fillId="9" borderId="0" xfId="0" applyNumberFormat="1" applyFont="1" applyFill="1"/>
    <xf numFmtId="166" fontId="26" fillId="8" borderId="0" xfId="2" applyNumberFormat="1" applyFont="1" applyFill="1"/>
    <xf numFmtId="0" fontId="2" fillId="8" borderId="32" xfId="3" applyFill="1" applyBorder="1"/>
    <xf numFmtId="0" fontId="2" fillId="8" borderId="24" xfId="3" applyFill="1" applyBorder="1"/>
    <xf numFmtId="0" fontId="2" fillId="8" borderId="0" xfId="3" applyFill="1" applyAlignment="1">
      <alignment wrapText="1"/>
    </xf>
    <xf numFmtId="166" fontId="28" fillId="8" borderId="46" xfId="1" applyNumberFormat="1" applyFill="1" applyBorder="1" applyAlignment="1">
      <alignment wrapText="1"/>
    </xf>
    <xf numFmtId="166" fontId="28" fillId="8" borderId="44" xfId="1" applyNumberFormat="1" applyFill="1" applyAlignment="1">
      <alignment wrapText="1"/>
    </xf>
    <xf numFmtId="0" fontId="2" fillId="8" borderId="0" xfId="3" applyFill="1"/>
    <xf numFmtId="0" fontId="3" fillId="8" borderId="0" xfId="3" applyFont="1" applyFill="1" applyAlignment="1">
      <alignment horizontal="left"/>
    </xf>
    <xf numFmtId="0" fontId="3" fillId="0" borderId="0" xfId="3" applyFont="1" applyAlignment="1">
      <alignment wrapText="1"/>
    </xf>
    <xf numFmtId="0" fontId="2" fillId="7" borderId="33" xfId="3" applyFill="1" applyBorder="1" applyProtection="1">
      <protection locked="0"/>
    </xf>
    <xf numFmtId="166" fontId="26" fillId="7" borderId="14" xfId="2" applyNumberFormat="1" applyFont="1" applyFill="1" applyBorder="1" applyProtection="1">
      <protection locked="0"/>
    </xf>
    <xf numFmtId="0" fontId="2" fillId="0" borderId="0" xfId="3" applyProtection="1"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14" fontId="29" fillId="5" borderId="23" xfId="0" applyNumberFormat="1" applyFont="1" applyFill="1" applyBorder="1" applyAlignment="1" applyProtection="1">
      <alignment vertical="center"/>
      <protection locked="0"/>
    </xf>
    <xf numFmtId="3" fontId="2" fillId="0" borderId="14" xfId="0" applyNumberFormat="1" applyFont="1" applyBorder="1" applyProtection="1"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3" fontId="2" fillId="0" borderId="27" xfId="0" applyNumberFormat="1" applyFont="1" applyBorder="1" applyProtection="1">
      <protection locked="0"/>
    </xf>
    <xf numFmtId="0" fontId="2" fillId="0" borderId="24" xfId="3" applyBorder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16" xfId="0" applyFont="1" applyBorder="1"/>
    <xf numFmtId="0" fontId="2" fillId="2" borderId="16" xfId="0" applyFont="1" applyFill="1" applyBorder="1"/>
    <xf numFmtId="0" fontId="2" fillId="8" borderId="26" xfId="0" applyFont="1" applyFill="1" applyBorder="1" applyAlignment="1" applyProtection="1">
      <alignment horizontal="left"/>
      <protection locked="0"/>
    </xf>
    <xf numFmtId="165" fontId="2" fillId="0" borderId="1" xfId="0" applyNumberFormat="1" applyFont="1" applyBorder="1" applyAlignment="1" applyProtection="1">
      <alignment wrapText="1"/>
      <protection locked="0"/>
    </xf>
    <xf numFmtId="0" fontId="1" fillId="0" borderId="5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10" fontId="19" fillId="0" borderId="0" xfId="6" applyNumberFormat="1" applyFont="1" applyProtection="1"/>
    <xf numFmtId="0" fontId="7" fillId="0" borderId="0" xfId="0" applyFont="1"/>
    <xf numFmtId="0" fontId="32" fillId="0" borderId="0" xfId="0" applyFont="1" applyAlignment="1">
      <alignment horizontal="left" wrapText="1"/>
    </xf>
    <xf numFmtId="10" fontId="7" fillId="0" borderId="0" xfId="6" applyNumberFormat="1" applyFont="1" applyProtection="1"/>
    <xf numFmtId="0" fontId="33" fillId="0" borderId="0" xfId="0" applyFont="1" applyAlignment="1">
      <alignment horizontal="left" wrapTex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4" fillId="0" borderId="0" xfId="0" applyFont="1" applyAlignment="1">
      <alignment horizontal="left"/>
    </xf>
    <xf numFmtId="9" fontId="2" fillId="0" borderId="0" xfId="0" applyNumberFormat="1" applyFont="1"/>
    <xf numFmtId="0" fontId="0" fillId="0" borderId="0" xfId="0" applyAlignment="1">
      <alignment horizontal="left"/>
    </xf>
    <xf numFmtId="165" fontId="2" fillId="8" borderId="0" xfId="0" applyNumberFormat="1" applyFont="1" applyFill="1"/>
    <xf numFmtId="165" fontId="2" fillId="9" borderId="14" xfId="0" applyNumberFormat="1" applyFont="1" applyFill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3" applyAlignment="1" applyProtection="1">
      <alignment wrapText="1"/>
      <protection locked="0"/>
    </xf>
    <xf numFmtId="0" fontId="2" fillId="0" borderId="16" xfId="3" applyBorder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9" fillId="5" borderId="2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0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right" indent="1"/>
      <protection locked="0"/>
    </xf>
    <xf numFmtId="49" fontId="16" fillId="0" borderId="0" xfId="0" applyNumberFormat="1" applyFont="1" applyProtection="1">
      <protection locked="0"/>
    </xf>
    <xf numFmtId="49" fontId="31" fillId="0" borderId="0" xfId="0" applyNumberFormat="1" applyFont="1" applyProtection="1">
      <protection locked="0"/>
    </xf>
    <xf numFmtId="165" fontId="11" fillId="0" borderId="0" xfId="0" applyNumberFormat="1" applyFont="1"/>
    <xf numFmtId="166" fontId="6" fillId="0" borderId="45" xfId="7" applyNumberFormat="1" applyFont="1" applyBorder="1" applyProtection="1">
      <protection locked="0"/>
    </xf>
    <xf numFmtId="0" fontId="3" fillId="0" borderId="51" xfId="0" applyFont="1" applyBorder="1"/>
    <xf numFmtId="0" fontId="3" fillId="0" borderId="52" xfId="0" applyFont="1" applyBorder="1"/>
    <xf numFmtId="0" fontId="2" fillId="0" borderId="0" xfId="0" applyFont="1" applyAlignment="1" applyProtection="1">
      <alignment horizontal="center"/>
      <protection locked="0"/>
    </xf>
    <xf numFmtId="165" fontId="2" fillId="0" borderId="14" xfId="0" applyNumberFormat="1" applyFont="1" applyBorder="1"/>
    <xf numFmtId="166" fontId="0" fillId="11" borderId="53" xfId="7" applyNumberFormat="1" applyFont="1" applyFill="1" applyBorder="1"/>
    <xf numFmtId="166" fontId="0" fillId="10" borderId="53" xfId="7" applyNumberFormat="1" applyFont="1" applyFill="1" applyBorder="1"/>
    <xf numFmtId="166" fontId="0" fillId="11" borderId="54" xfId="7" applyNumberFormat="1" applyFont="1" applyFill="1" applyBorder="1"/>
    <xf numFmtId="0" fontId="0" fillId="0" borderId="20" xfId="0" applyBorder="1"/>
    <xf numFmtId="0" fontId="41" fillId="10" borderId="55" xfId="0" applyFont="1" applyFill="1" applyBorder="1" applyAlignment="1">
      <alignment horizontal="center"/>
    </xf>
    <xf numFmtId="0" fontId="41" fillId="10" borderId="56" xfId="0" applyFont="1" applyFill="1" applyBorder="1" applyAlignment="1">
      <alignment horizontal="center"/>
    </xf>
    <xf numFmtId="0" fontId="0" fillId="11" borderId="39" xfId="0" applyFill="1" applyBorder="1"/>
    <xf numFmtId="0" fontId="0" fillId="10" borderId="39" xfId="0" applyFill="1" applyBorder="1"/>
    <xf numFmtId="0" fontId="0" fillId="11" borderId="17" xfId="0" applyFill="1" applyBorder="1"/>
    <xf numFmtId="14" fontId="29" fillId="5" borderId="23" xfId="0" applyNumberFormat="1" applyFont="1" applyFill="1" applyBorder="1" applyAlignment="1">
      <alignment vertical="center"/>
    </xf>
    <xf numFmtId="166" fontId="6" fillId="0" borderId="45" xfId="7" applyNumberFormat="1" applyFont="1" applyBorder="1" applyProtection="1"/>
    <xf numFmtId="168" fontId="2" fillId="0" borderId="0" xfId="6" applyNumberFormat="1" applyFont="1" applyBorder="1" applyProtection="1"/>
    <xf numFmtId="168" fontId="2" fillId="0" borderId="0" xfId="6" applyNumberFormat="1" applyFont="1" applyFill="1" applyBorder="1" applyProtection="1"/>
    <xf numFmtId="0" fontId="36" fillId="12" borderId="1" xfId="0" applyFont="1" applyFill="1" applyBorder="1" applyAlignment="1" applyProtection="1">
      <alignment wrapText="1" shrinkToFit="1"/>
      <protection locked="0"/>
    </xf>
    <xf numFmtId="168" fontId="36" fillId="12" borderId="1" xfId="6" applyNumberFormat="1" applyFont="1" applyFill="1" applyBorder="1" applyAlignment="1">
      <alignment wrapText="1" shrinkToFit="1"/>
    </xf>
    <xf numFmtId="0" fontId="42" fillId="12" borderId="1" xfId="0" applyFont="1" applyFill="1" applyBorder="1" applyAlignment="1" applyProtection="1">
      <alignment horizontal="left" wrapText="1" shrinkToFit="1"/>
      <protection locked="0"/>
    </xf>
    <xf numFmtId="0" fontId="2" fillId="7" borderId="1" xfId="0" applyFont="1" applyFill="1" applyBorder="1" applyAlignment="1" applyProtection="1">
      <alignment wrapText="1"/>
      <protection locked="0"/>
    </xf>
    <xf numFmtId="0" fontId="2" fillId="7" borderId="1" xfId="0" applyFont="1" applyFill="1" applyBorder="1" applyAlignment="1" applyProtection="1">
      <alignment wrapText="1" shrinkToFit="1"/>
      <protection locked="0"/>
    </xf>
    <xf numFmtId="0" fontId="35" fillId="0" borderId="0" xfId="0" applyFont="1" applyAlignment="1">
      <alignment horizontal="center" vertical="center" wrapText="1"/>
    </xf>
    <xf numFmtId="0" fontId="2" fillId="7" borderId="2" xfId="0" applyFont="1" applyFill="1" applyBorder="1" applyAlignment="1" applyProtection="1">
      <alignment wrapText="1"/>
      <protection locked="0"/>
    </xf>
    <xf numFmtId="0" fontId="2" fillId="7" borderId="3" xfId="0" applyFont="1" applyFill="1" applyBorder="1" applyAlignment="1" applyProtection="1">
      <alignment wrapText="1"/>
      <protection locked="0"/>
    </xf>
    <xf numFmtId="0" fontId="2" fillId="7" borderId="4" xfId="0" applyFont="1" applyFill="1" applyBorder="1" applyAlignment="1" applyProtection="1">
      <alignment wrapText="1"/>
      <protection locked="0"/>
    </xf>
    <xf numFmtId="0" fontId="2" fillId="7" borderId="6" xfId="0" applyFont="1" applyFill="1" applyBorder="1" applyAlignment="1" applyProtection="1">
      <alignment wrapText="1"/>
      <protection locked="0"/>
    </xf>
    <xf numFmtId="0" fontId="2" fillId="7" borderId="7" xfId="0" applyFont="1" applyFill="1" applyBorder="1" applyAlignment="1" applyProtection="1">
      <alignment wrapText="1"/>
      <protection locked="0"/>
    </xf>
    <xf numFmtId="168" fontId="29" fillId="5" borderId="22" xfId="6" applyNumberFormat="1" applyFont="1" applyFill="1" applyBorder="1" applyAlignment="1">
      <alignment vertical="center"/>
    </xf>
    <xf numFmtId="168" fontId="1" fillId="0" borderId="0" xfId="6" applyNumberFormat="1" applyFont="1" applyAlignment="1">
      <alignment horizontal="center" vertical="center"/>
    </xf>
    <xf numFmtId="168" fontId="35" fillId="0" borderId="0" xfId="6" applyNumberFormat="1" applyFont="1" applyFill="1" applyAlignment="1">
      <alignment horizontal="center" vertical="center" wrapText="1"/>
    </xf>
    <xf numFmtId="168" fontId="2" fillId="0" borderId="0" xfId="6" applyNumberFormat="1" applyFont="1"/>
    <xf numFmtId="168" fontId="13" fillId="0" borderId="0" xfId="6" applyNumberFormat="1" applyFont="1" applyFill="1" applyAlignment="1">
      <alignment horizontal="center" wrapText="1"/>
    </xf>
    <xf numFmtId="168" fontId="2" fillId="0" borderId="0" xfId="6" applyNumberFormat="1" applyFont="1" applyProtection="1">
      <protection locked="0"/>
    </xf>
    <xf numFmtId="10" fontId="2" fillId="0" borderId="1" xfId="6" applyNumberFormat="1" applyFont="1" applyFill="1" applyBorder="1" applyAlignment="1" applyProtection="1">
      <alignment shrinkToFit="1"/>
      <protection locked="0"/>
    </xf>
    <xf numFmtId="165" fontId="6" fillId="12" borderId="1" xfId="0" applyNumberFormat="1" applyFont="1" applyFill="1" applyBorder="1" applyAlignment="1">
      <alignment horizontal="right" wrapText="1"/>
    </xf>
    <xf numFmtId="0" fontId="3" fillId="7" borderId="13" xfId="5" applyFont="1" applyFill="1" applyBorder="1" applyAlignment="1" applyProtection="1">
      <alignment horizontal="center" wrapText="1"/>
      <protection locked="0"/>
    </xf>
    <xf numFmtId="0" fontId="3" fillId="7" borderId="0" xfId="5" applyFont="1" applyFill="1" applyAlignment="1" applyProtection="1">
      <alignment horizontal="center" wrapText="1"/>
      <protection locked="0"/>
    </xf>
    <xf numFmtId="168" fontId="3" fillId="7" borderId="0" xfId="6" applyNumberFormat="1" applyFont="1" applyFill="1" applyAlignment="1">
      <alignment horizontal="center" wrapText="1"/>
    </xf>
    <xf numFmtId="0" fontId="3" fillId="7" borderId="12" xfId="5" applyFont="1" applyFill="1" applyBorder="1" applyAlignment="1">
      <alignment horizontal="center" wrapText="1"/>
    </xf>
    <xf numFmtId="0" fontId="2" fillId="7" borderId="13" xfId="5" applyFill="1" applyBorder="1" applyProtection="1">
      <protection locked="0"/>
    </xf>
    <xf numFmtId="0" fontId="2" fillId="7" borderId="12" xfId="5" applyFill="1" applyBorder="1"/>
    <xf numFmtId="0" fontId="2" fillId="7" borderId="62" xfId="5" applyFill="1" applyBorder="1"/>
    <xf numFmtId="165" fontId="6" fillId="12" borderId="1" xfId="0" applyNumberFormat="1" applyFont="1" applyFill="1" applyBorder="1" applyAlignment="1">
      <alignment horizontal="right"/>
    </xf>
    <xf numFmtId="165" fontId="6" fillId="12" borderId="1" xfId="0" applyNumberFormat="1" applyFont="1" applyFill="1" applyBorder="1"/>
    <xf numFmtId="165" fontId="36" fillId="12" borderId="1" xfId="0" applyNumberFormat="1" applyFont="1" applyFill="1" applyBorder="1" applyAlignment="1" applyProtection="1">
      <alignment wrapText="1"/>
      <protection locked="0"/>
    </xf>
    <xf numFmtId="0" fontId="35" fillId="12" borderId="0" xfId="0" applyFont="1" applyFill="1" applyAlignment="1">
      <alignment horizontal="center" vertical="center" wrapText="1"/>
    </xf>
    <xf numFmtId="165" fontId="2" fillId="12" borderId="1" xfId="0" applyNumberFormat="1" applyFont="1" applyFill="1" applyBorder="1" applyAlignment="1" applyProtection="1">
      <alignment wrapText="1"/>
      <protection locked="0"/>
    </xf>
    <xf numFmtId="0" fontId="3" fillId="7" borderId="0" xfId="5" applyFont="1" applyFill="1" applyAlignment="1">
      <alignment horizontal="center" wrapText="1"/>
    </xf>
    <xf numFmtId="0" fontId="2" fillId="7" borderId="14" xfId="5" applyFill="1" applyBorder="1"/>
    <xf numFmtId="165" fontId="36" fillId="0" borderId="1" xfId="0" applyNumberFormat="1" applyFont="1" applyBorder="1" applyAlignment="1" applyProtection="1">
      <alignment wrapText="1"/>
      <protection locked="0"/>
    </xf>
    <xf numFmtId="0" fontId="2" fillId="7" borderId="57" xfId="0" applyFont="1" applyFill="1" applyBorder="1" applyAlignment="1" applyProtection="1">
      <alignment wrapText="1"/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0" fontId="2" fillId="7" borderId="58" xfId="0" applyFont="1" applyFill="1" applyBorder="1" applyAlignment="1" applyProtection="1">
      <alignment wrapText="1"/>
      <protection locked="0"/>
    </xf>
    <xf numFmtId="0" fontId="2" fillId="7" borderId="59" xfId="0" applyFont="1" applyFill="1" applyBorder="1" applyAlignment="1" applyProtection="1">
      <alignment wrapText="1"/>
      <protection locked="0"/>
    </xf>
    <xf numFmtId="0" fontId="2" fillId="7" borderId="60" xfId="0" applyFont="1" applyFill="1" applyBorder="1" applyAlignment="1" applyProtection="1">
      <alignment wrapText="1"/>
      <protection locked="0"/>
    </xf>
    <xf numFmtId="0" fontId="2" fillId="7" borderId="61" xfId="0" applyFont="1" applyFill="1" applyBorder="1" applyAlignment="1" applyProtection="1">
      <alignment wrapText="1"/>
      <protection locked="0"/>
    </xf>
    <xf numFmtId="165" fontId="6" fillId="0" borderId="1" xfId="0" applyNumberFormat="1" applyFont="1" applyBorder="1" applyAlignment="1">
      <alignment horizontal="right" wrapText="1"/>
    </xf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165" fontId="12" fillId="8" borderId="1" xfId="0" applyNumberFormat="1" applyFont="1" applyFill="1" applyBorder="1"/>
    <xf numFmtId="0" fontId="1" fillId="7" borderId="0" xfId="0" applyFont="1" applyFill="1" applyAlignment="1">
      <alignment horizontal="center" vertical="center"/>
    </xf>
    <xf numFmtId="10" fontId="1" fillId="7" borderId="14" xfId="0" applyNumberFormat="1" applyFont="1" applyFill="1" applyBorder="1" applyAlignment="1" applyProtection="1">
      <alignment horizontal="left" vertical="center" wrapText="1"/>
      <protection locked="0"/>
    </xf>
    <xf numFmtId="9" fontId="2" fillId="0" borderId="0" xfId="6" applyFont="1"/>
    <xf numFmtId="0" fontId="1" fillId="7" borderId="0" xfId="0" applyFont="1" applyFill="1" applyAlignment="1">
      <alignment horizontal="left" vertical="center"/>
    </xf>
    <xf numFmtId="167" fontId="1" fillId="7" borderId="14" xfId="0" applyNumberFormat="1" applyFont="1" applyFill="1" applyBorder="1" applyAlignment="1" applyProtection="1">
      <alignment horizontal="left" vertical="center" indent="1"/>
      <protection locked="0"/>
    </xf>
    <xf numFmtId="0" fontId="1" fillId="7" borderId="14" xfId="0" applyFont="1" applyFill="1" applyBorder="1" applyAlignment="1" applyProtection="1">
      <alignment vertical="center" wrapText="1"/>
      <protection locked="0"/>
    </xf>
    <xf numFmtId="0" fontId="2" fillId="7" borderId="0" xfId="0" applyFont="1" applyFill="1" applyProtection="1">
      <protection locked="0"/>
    </xf>
    <xf numFmtId="168" fontId="3" fillId="7" borderId="0" xfId="6" applyNumberFormat="1" applyFont="1" applyFill="1" applyAlignment="1">
      <alignment horizontal="center"/>
    </xf>
    <xf numFmtId="0" fontId="9" fillId="0" borderId="0" xfId="5" applyFont="1" applyAlignment="1" applyProtection="1">
      <alignment vertical="center" wrapText="1"/>
      <protection locked="0"/>
    </xf>
    <xf numFmtId="0" fontId="2" fillId="0" borderId="0" xfId="5" applyProtection="1">
      <protection locked="0"/>
    </xf>
    <xf numFmtId="168" fontId="2" fillId="0" borderId="0" xfId="6" applyNumberFormat="1" applyFont="1" applyBorder="1"/>
    <xf numFmtId="0" fontId="2" fillId="0" borderId="0" xfId="5"/>
    <xf numFmtId="49" fontId="2" fillId="7" borderId="63" xfId="5" applyNumberFormat="1" applyFill="1" applyBorder="1" applyProtection="1">
      <protection locked="0"/>
    </xf>
    <xf numFmtId="0" fontId="2" fillId="0" borderId="64" xfId="0" applyFont="1" applyBorder="1" applyProtection="1">
      <protection locked="0"/>
    </xf>
    <xf numFmtId="9" fontId="2" fillId="7" borderId="14" xfId="5" applyNumberFormat="1" applyFill="1" applyBorder="1" applyAlignment="1" applyProtection="1">
      <alignment horizontal="center"/>
      <protection locked="0"/>
    </xf>
    <xf numFmtId="9" fontId="2" fillId="0" borderId="0" xfId="5" applyNumberFormat="1" applyAlignment="1" applyProtection="1">
      <alignment horizontal="center"/>
      <protection locked="0"/>
    </xf>
    <xf numFmtId="49" fontId="2" fillId="7" borderId="65" xfId="5" applyNumberFormat="1" applyFill="1" applyBorder="1" applyProtection="1">
      <protection locked="0"/>
    </xf>
    <xf numFmtId="9" fontId="2" fillId="7" borderId="66" xfId="5" applyNumberFormat="1" applyFill="1" applyBorder="1" applyAlignment="1" applyProtection="1">
      <alignment horizontal="center"/>
      <protection locked="0"/>
    </xf>
    <xf numFmtId="0" fontId="2" fillId="7" borderId="66" xfId="5" applyFill="1" applyBorder="1"/>
    <xf numFmtId="0" fontId="2" fillId="7" borderId="67" xfId="5" applyFill="1" applyBorder="1"/>
    <xf numFmtId="14" fontId="29" fillId="5" borderId="23" xfId="0" applyNumberFormat="1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/>
    <xf numFmtId="14" fontId="29" fillId="5" borderId="23" xfId="0" applyNumberFormat="1" applyFont="1" applyFill="1" applyBorder="1" applyAlignment="1">
      <alignment horizontal="left" vertical="center"/>
    </xf>
    <xf numFmtId="168" fontId="1" fillId="0" borderId="0" xfId="6" applyNumberFormat="1" applyFont="1" applyFill="1" applyAlignment="1">
      <alignment horizontal="center" vertical="center"/>
    </xf>
    <xf numFmtId="0" fontId="2" fillId="7" borderId="0" xfId="0" applyFont="1" applyFill="1"/>
    <xf numFmtId="164" fontId="29" fillId="0" borderId="0" xfId="0" applyNumberFormat="1" applyFont="1" applyAlignment="1">
      <alignment horizontal="center" vertical="center"/>
    </xf>
    <xf numFmtId="168" fontId="2" fillId="0" borderId="1" xfId="6" applyNumberFormat="1" applyFont="1" applyFill="1" applyBorder="1" applyAlignment="1" applyProtection="1">
      <alignment shrinkToFit="1"/>
      <protection locked="0"/>
    </xf>
    <xf numFmtId="0" fontId="2" fillId="7" borderId="37" xfId="0" applyFont="1" applyFill="1" applyBorder="1" applyProtection="1">
      <protection locked="0"/>
    </xf>
    <xf numFmtId="0" fontId="2" fillId="7" borderId="38" xfId="0" applyFont="1" applyFill="1" applyBorder="1" applyProtection="1">
      <protection locked="0"/>
    </xf>
    <xf numFmtId="0" fontId="2" fillId="7" borderId="49" xfId="0" applyFont="1" applyFill="1" applyBorder="1" applyProtection="1">
      <protection locked="0"/>
    </xf>
    <xf numFmtId="1" fontId="2" fillId="7" borderId="1" xfId="0" applyNumberFormat="1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36" fillId="0" borderId="1" xfId="0" applyFont="1" applyBorder="1" applyAlignment="1" applyProtection="1">
      <alignment wrapText="1" shrinkToFit="1"/>
      <protection locked="0"/>
    </xf>
    <xf numFmtId="1" fontId="2" fillId="7" borderId="57" xfId="7" applyNumberFormat="1" applyFont="1" applyFill="1" applyBorder="1" applyAlignment="1" applyProtection="1">
      <alignment wrapText="1"/>
      <protection locked="0"/>
    </xf>
    <xf numFmtId="1" fontId="2" fillId="7" borderId="14" xfId="7" applyNumberFormat="1" applyFont="1" applyFill="1" applyBorder="1" applyAlignment="1" applyProtection="1">
      <alignment wrapText="1"/>
      <protection locked="0"/>
    </xf>
    <xf numFmtId="1" fontId="2" fillId="7" borderId="58" xfId="7" applyNumberFormat="1" applyFont="1" applyFill="1" applyBorder="1" applyAlignment="1" applyProtection="1">
      <alignment wrapText="1"/>
      <protection locked="0"/>
    </xf>
    <xf numFmtId="1" fontId="2" fillId="7" borderId="59" xfId="7" applyNumberFormat="1" applyFont="1" applyFill="1" applyBorder="1" applyAlignment="1" applyProtection="1">
      <alignment wrapText="1"/>
      <protection locked="0"/>
    </xf>
    <xf numFmtId="1" fontId="2" fillId="7" borderId="60" xfId="7" applyNumberFormat="1" applyFont="1" applyFill="1" applyBorder="1" applyAlignment="1" applyProtection="1">
      <alignment wrapText="1"/>
      <protection locked="0"/>
    </xf>
    <xf numFmtId="1" fontId="2" fillId="7" borderId="61" xfId="7" applyNumberFormat="1" applyFont="1" applyFill="1" applyBorder="1" applyAlignment="1" applyProtection="1">
      <alignment wrapText="1"/>
      <protection locked="0"/>
    </xf>
    <xf numFmtId="0" fontId="14" fillId="5" borderId="33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9" fillId="7" borderId="36" xfId="5" applyFont="1" applyFill="1" applyBorder="1" applyAlignment="1" applyProtection="1">
      <alignment horizontal="center" vertical="center" wrapText="1"/>
      <protection locked="0"/>
    </xf>
    <xf numFmtId="0" fontId="9" fillId="7" borderId="37" xfId="5" applyFont="1" applyFill="1" applyBorder="1" applyAlignment="1" applyProtection="1">
      <alignment horizontal="center" vertical="center" wrapText="1"/>
      <protection locked="0"/>
    </xf>
    <xf numFmtId="0" fontId="9" fillId="7" borderId="38" xfId="5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25" xfId="0" applyFont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2" fillId="7" borderId="25" xfId="0" applyFont="1" applyFill="1" applyBorder="1" applyProtection="1">
      <protection locked="0"/>
    </xf>
    <xf numFmtId="0" fontId="0" fillId="7" borderId="34" xfId="0" applyFill="1" applyBorder="1" applyProtection="1">
      <protection locked="0"/>
    </xf>
    <xf numFmtId="0" fontId="0" fillId="7" borderId="35" xfId="0" applyFill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38" fillId="0" borderId="0" xfId="0" applyFont="1" applyAlignment="1">
      <alignment horizontal="center" vertical="center"/>
    </xf>
    <xf numFmtId="0" fontId="38" fillId="12" borderId="0" xfId="0" applyFont="1" applyFill="1" applyAlignment="1">
      <alignment horizontal="center" vertical="center"/>
    </xf>
    <xf numFmtId="0" fontId="9" fillId="0" borderId="0" xfId="5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25" xfId="0" applyFont="1" applyBorder="1"/>
    <xf numFmtId="0" fontId="0" fillId="0" borderId="34" xfId="0" applyBorder="1"/>
    <xf numFmtId="0" fontId="0" fillId="0" borderId="35" xfId="0" applyBorder="1"/>
    <xf numFmtId="49" fontId="3" fillId="0" borderId="0" xfId="0" applyNumberFormat="1" applyFont="1" applyAlignment="1">
      <alignment horizontal="right"/>
    </xf>
    <xf numFmtId="0" fontId="2" fillId="9" borderId="0" xfId="0" applyFont="1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2" fillId="9" borderId="33" xfId="0" applyFont="1" applyFill="1" applyBorder="1" applyAlignment="1" applyProtection="1">
      <alignment horizontal="left"/>
      <protection locked="0"/>
    </xf>
    <xf numFmtId="0" fontId="2" fillId="9" borderId="11" xfId="0" applyFont="1" applyFill="1" applyBorder="1" applyAlignment="1" applyProtection="1">
      <alignment horizontal="left"/>
      <protection locked="0"/>
    </xf>
    <xf numFmtId="0" fontId="2" fillId="9" borderId="27" xfId="0" applyFont="1" applyFill="1" applyBorder="1" applyAlignment="1" applyProtection="1">
      <alignment horizontal="left"/>
      <protection locked="0"/>
    </xf>
    <xf numFmtId="0" fontId="19" fillId="9" borderId="0" xfId="0" applyFont="1" applyFill="1" applyAlignment="1">
      <alignment horizontal="left" vertical="center"/>
    </xf>
    <xf numFmtId="49" fontId="3" fillId="9" borderId="0" xfId="0" applyNumberFormat="1" applyFont="1" applyFill="1" applyAlignment="1">
      <alignment horizontal="right"/>
    </xf>
    <xf numFmtId="49" fontId="22" fillId="9" borderId="33" xfId="0" applyNumberFormat="1" applyFont="1" applyFill="1" applyBorder="1" applyAlignment="1">
      <alignment horizontal="left" wrapText="1"/>
    </xf>
    <xf numFmtId="49" fontId="22" fillId="9" borderId="11" xfId="0" applyNumberFormat="1" applyFont="1" applyFill="1" applyBorder="1" applyAlignment="1">
      <alignment horizontal="left" wrapText="1"/>
    </xf>
    <xf numFmtId="0" fontId="2" fillId="9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168" fontId="2" fillId="9" borderId="33" xfId="0" applyNumberFormat="1" applyFont="1" applyFill="1" applyBorder="1" applyAlignment="1" applyProtection="1">
      <alignment horizontal="right"/>
      <protection locked="0"/>
    </xf>
    <xf numFmtId="168" fontId="2" fillId="9" borderId="27" xfId="0" applyNumberFormat="1" applyFont="1" applyFill="1" applyBorder="1" applyAlignment="1" applyProtection="1">
      <alignment horizontal="righ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9" fillId="5" borderId="23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4" fillId="0" borderId="0" xfId="0" applyFont="1" applyAlignment="1">
      <alignment horizontal="left" vertical="center" wrapText="1"/>
    </xf>
    <xf numFmtId="0" fontId="39" fillId="0" borderId="4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8" fontId="2" fillId="0" borderId="33" xfId="0" applyNumberFormat="1" applyFont="1" applyBorder="1" applyAlignment="1" applyProtection="1">
      <alignment horizontal="right"/>
      <protection locked="0"/>
    </xf>
    <xf numFmtId="168" fontId="2" fillId="0" borderId="27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22" fillId="0" borderId="39" xfId="0" applyNumberFormat="1" applyFont="1" applyBorder="1" applyAlignment="1">
      <alignment horizontal="left" wrapText="1"/>
    </xf>
    <xf numFmtId="49" fontId="22" fillId="0" borderId="0" xfId="0" applyNumberFormat="1" applyFont="1" applyAlignment="1">
      <alignment horizontal="left" wrapText="1"/>
    </xf>
    <xf numFmtId="0" fontId="29" fillId="5" borderId="41" xfId="0" applyFont="1" applyFill="1" applyBorder="1" applyAlignment="1">
      <alignment horizontal="center" vertical="center"/>
    </xf>
    <xf numFmtId="0" fontId="29" fillId="5" borderId="42" xfId="0" applyFont="1" applyFill="1" applyBorder="1" applyAlignment="1">
      <alignment horizontal="center" vertical="center"/>
    </xf>
    <xf numFmtId="0" fontId="40" fillId="5" borderId="0" xfId="3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3" fillId="8" borderId="0" xfId="3" applyFont="1" applyFill="1" applyAlignment="1">
      <alignment horizontal="left"/>
    </xf>
    <xf numFmtId="0" fontId="0" fillId="8" borderId="50" xfId="0" applyFill="1" applyBorder="1"/>
    <xf numFmtId="0" fontId="29" fillId="5" borderId="4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</cellXfs>
  <cellStyles count="8">
    <cellStyle name="Calculation" xfId="1" builtinId="22"/>
    <cellStyle name="Comma" xfId="7" builtinId="3"/>
    <cellStyle name="Comma 2" xfId="2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8" xfId="5" xr:uid="{00000000-0005-0000-0000-000006000000}"/>
    <cellStyle name="Percent" xfId="6" builtinId="5"/>
  </cellStyles>
  <dxfs count="88"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search.usf.edu/Documents%20and%20Settings/rjones/Local%20Settings/Temporary%20Internet%20Files/Content.Outlook/4FJEQSLR/Last%20Ditch%20Effort%20-%20End%20of%20the%20Rope%20-%20Test%20Tool%209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-1"/>
      <sheetName val="P-2"/>
      <sheetName val="P-3"/>
      <sheetName val="P-4"/>
      <sheetName val="P-5"/>
      <sheetName val="NonP(1-5)"/>
      <sheetName val="Summary 1-5"/>
      <sheetName val="Sub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A6" t="str">
            <v>PI</v>
          </cell>
        </row>
        <row r="7">
          <cell r="A7" t="str">
            <v>Co-PI</v>
          </cell>
        </row>
        <row r="8">
          <cell r="A8" t="str">
            <v>Co-Investigator</v>
          </cell>
        </row>
        <row r="9">
          <cell r="A9" t="str">
            <v>Faculty</v>
          </cell>
        </row>
        <row r="10">
          <cell r="A10" t="str">
            <v>Other (specify)</v>
          </cell>
        </row>
        <row r="13">
          <cell r="A13" t="str">
            <v>Dr.</v>
          </cell>
        </row>
        <row r="14">
          <cell r="A14" t="str">
            <v>Miss</v>
          </cell>
        </row>
        <row r="15">
          <cell r="A15" t="str">
            <v>Ms.</v>
          </cell>
        </row>
        <row r="16">
          <cell r="A16" t="str">
            <v>Mr.</v>
          </cell>
        </row>
        <row r="17">
          <cell r="A17" t="str">
            <v>Mrs.</v>
          </cell>
        </row>
        <row r="18">
          <cell r="A18" t="str">
            <v>Rev.</v>
          </cell>
        </row>
        <row r="22">
          <cell r="A22" t="str">
            <v>MD</v>
          </cell>
        </row>
        <row r="23">
          <cell r="A23" t="str">
            <v>PhD</v>
          </cell>
        </row>
        <row r="24">
          <cell r="A24" t="str">
            <v>JD</v>
          </cell>
        </row>
        <row r="25">
          <cell r="A25" t="str">
            <v>Jr.</v>
          </cell>
        </row>
        <row r="26">
          <cell r="A26" t="str">
            <v>Sr.</v>
          </cell>
        </row>
        <row r="29">
          <cell r="A29" t="str">
            <v>Individual</v>
          </cell>
        </row>
        <row r="30">
          <cell r="A30" t="str">
            <v>Family</v>
          </cell>
        </row>
        <row r="31">
          <cell r="A31" t="str">
            <v>Spouse</v>
          </cell>
        </row>
        <row r="32">
          <cell r="A32" t="str">
            <v>None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0"/>
  <sheetViews>
    <sheetView showGridLines="0" tabSelected="1" zoomScale="110" zoomScaleNormal="110" zoomScaleSheetLayoutView="100" workbookViewId="0">
      <selection activeCell="D15" sqref="D15"/>
    </sheetView>
  </sheetViews>
  <sheetFormatPr defaultColWidth="15.54296875" defaultRowHeight="13"/>
  <cols>
    <col min="1" max="1" width="12" style="2" customWidth="1"/>
    <col min="2" max="2" width="33.81640625" style="23" customWidth="1"/>
    <col min="3" max="3" width="8.81640625" style="23" customWidth="1"/>
    <col min="4" max="4" width="56" style="3" customWidth="1"/>
    <col min="5" max="5" width="11.453125" style="3" customWidth="1"/>
    <col min="6" max="16384" width="15.54296875" style="3"/>
  </cols>
  <sheetData>
    <row r="1" spans="1:5" s="1" customFormat="1" ht="60.75" customHeight="1">
      <c r="A1" s="319" t="s">
        <v>0</v>
      </c>
      <c r="B1" s="320"/>
      <c r="C1" s="320"/>
      <c r="D1" s="320"/>
      <c r="E1" s="321"/>
    </row>
    <row r="2" spans="1:5" ht="12" customHeight="1">
      <c r="D2"/>
    </row>
    <row r="3" spans="1:5" ht="12" customHeight="1">
      <c r="A3" s="280"/>
      <c r="B3" s="304"/>
      <c r="C3" s="280"/>
      <c r="D3" s="280" t="s">
        <v>1</v>
      </c>
    </row>
    <row r="4" spans="1:5" ht="12" customHeight="1">
      <c r="A4" s="7"/>
      <c r="B4" s="3"/>
      <c r="C4" s="7"/>
      <c r="D4" s="9"/>
    </row>
    <row r="5" spans="1:5" ht="12" customHeight="1">
      <c r="A5" s="7"/>
      <c r="B5" s="3"/>
      <c r="C5" s="7"/>
      <c r="D5" s="9"/>
    </row>
    <row r="6" spans="1:5" ht="12" customHeight="1">
      <c r="D6"/>
    </row>
    <row r="7" spans="1:5" ht="25" customHeight="1">
      <c r="A7" s="3"/>
      <c r="B7" s="29" t="s">
        <v>2</v>
      </c>
      <c r="C7" s="29"/>
      <c r="D7" s="285"/>
      <c r="E7" s="25"/>
    </row>
    <row r="8" spans="1:5" ht="12" customHeight="1">
      <c r="B8" s="30"/>
      <c r="C8" s="30"/>
      <c r="D8" s="5"/>
    </row>
    <row r="9" spans="1:5" ht="18" customHeight="1">
      <c r="A9" s="3"/>
      <c r="B9" s="29" t="s">
        <v>3</v>
      </c>
      <c r="C9" s="29"/>
      <c r="D9" s="285"/>
    </row>
    <row r="10" spans="1:5" ht="12" customHeight="1">
      <c r="A10" s="3"/>
      <c r="B10" s="29"/>
      <c r="C10" s="29"/>
      <c r="D10" s="176"/>
    </row>
    <row r="11" spans="1:5" ht="18" customHeight="1">
      <c r="A11" s="3"/>
      <c r="B11" s="29" t="s">
        <v>4</v>
      </c>
      <c r="C11" s="29"/>
      <c r="D11" s="285"/>
    </row>
    <row r="12" spans="1:5" ht="12" customHeight="1">
      <c r="B12" s="30"/>
      <c r="C12" s="30"/>
      <c r="D12" s="4"/>
    </row>
    <row r="13" spans="1:5" ht="25" customHeight="1">
      <c r="A13" s="3"/>
      <c r="B13" s="30" t="s">
        <v>5</v>
      </c>
      <c r="C13" s="30"/>
      <c r="D13" s="285"/>
      <c r="E13" s="27"/>
    </row>
    <row r="14" spans="1:5" ht="12" customHeight="1">
      <c r="B14" s="30"/>
      <c r="C14" s="30"/>
      <c r="D14" s="4"/>
    </row>
    <row r="15" spans="1:5" ht="25" customHeight="1">
      <c r="B15" s="29" t="s">
        <v>6</v>
      </c>
      <c r="C15" s="29"/>
      <c r="D15" s="170" t="s">
        <v>7</v>
      </c>
    </row>
    <row r="16" spans="1:5" ht="12" customHeight="1">
      <c r="B16" s="31"/>
      <c r="C16" s="31"/>
    </row>
    <row r="17" spans="1:5" ht="25" customHeight="1">
      <c r="B17" s="29" t="s">
        <v>8</v>
      </c>
      <c r="C17" s="29"/>
      <c r="D17" s="285"/>
    </row>
    <row r="18" spans="1:5" ht="12" customHeight="1">
      <c r="B18" s="31"/>
      <c r="C18" s="31"/>
    </row>
    <row r="19" spans="1:5" ht="25" customHeight="1">
      <c r="B19" s="29" t="s">
        <v>9</v>
      </c>
      <c r="C19" s="29"/>
      <c r="D19" s="170" t="s">
        <v>10</v>
      </c>
    </row>
    <row r="20" spans="1:5" ht="12" customHeight="1">
      <c r="B20" s="31"/>
      <c r="C20" s="31"/>
    </row>
    <row r="21" spans="1:5" ht="25" customHeight="1">
      <c r="A21" s="3"/>
      <c r="B21" s="29" t="s">
        <v>11</v>
      </c>
      <c r="C21" s="24" t="s">
        <v>12</v>
      </c>
      <c r="D21" s="284"/>
      <c r="E21" s="6"/>
    </row>
    <row r="22" spans="1:5" ht="12" customHeight="1">
      <c r="B22" s="30"/>
      <c r="C22" s="9"/>
      <c r="D22" s="47"/>
      <c r="E22" s="6"/>
    </row>
    <row r="23" spans="1:5" ht="25" customHeight="1">
      <c r="B23" s="31"/>
      <c r="C23" s="28" t="s">
        <v>13</v>
      </c>
      <c r="D23" s="284"/>
    </row>
    <row r="24" spans="1:5" ht="12" customHeight="1">
      <c r="B24" s="31"/>
      <c r="C24" s="28"/>
    </row>
    <row r="25" spans="1:5" ht="25" customHeight="1">
      <c r="B25" s="31" t="s">
        <v>14</v>
      </c>
      <c r="C25" s="31"/>
      <c r="D25" s="281">
        <v>0.03</v>
      </c>
      <c r="E25" s="26" t="s">
        <v>15</v>
      </c>
    </row>
    <row r="26" spans="1:5" ht="12" customHeight="1">
      <c r="B26" s="31"/>
      <c r="C26" s="31"/>
      <c r="D26" s="9"/>
      <c r="E26" s="26"/>
    </row>
    <row r="27" spans="1:5" ht="25" customHeight="1">
      <c r="B27" s="31" t="s">
        <v>16</v>
      </c>
      <c r="C27" s="31"/>
      <c r="D27" s="281">
        <v>0.03</v>
      </c>
      <c r="E27" s="26" t="s">
        <v>15</v>
      </c>
    </row>
    <row r="28" spans="1:5" ht="12" customHeight="1">
      <c r="B28" s="31"/>
      <c r="C28" s="31"/>
      <c r="D28" s="9"/>
      <c r="E28" s="26"/>
    </row>
    <row r="29" spans="1:5" ht="25" customHeight="1">
      <c r="B29" s="31" t="s">
        <v>17</v>
      </c>
      <c r="C29" s="31"/>
      <c r="D29" s="281">
        <v>0.15</v>
      </c>
    </row>
    <row r="30" spans="1:5" ht="25" customHeight="1">
      <c r="D30" s="24"/>
    </row>
  </sheetData>
  <mergeCells count="1">
    <mergeCell ref="A1:E1"/>
  </mergeCells>
  <dataValidations count="2">
    <dataValidation type="list" allowBlank="1" showInputMessage="1" showErrorMessage="1" sqref="D17" xr:uid="{00000000-0002-0000-0000-000000000000}">
      <formula1>"Project, Subaward/Consortium"</formula1>
    </dataValidation>
    <dataValidation type="list" allowBlank="1" showInputMessage="1" showErrorMessage="1" sqref="D11" xr:uid="{00000000-0002-0000-0000-000001000000}">
      <formula1>"Federal, Federal Flow-Through, State, Local FL Govt, For-Profit Corp, Nonprofit Org, Other"</formula1>
    </dataValidation>
  </dataValidations>
  <printOptions horizontalCentered="1" verticalCentered="1"/>
  <pageMargins left="0.7" right="0.97" top="0.9" bottom="0.75" header="0.3" footer="0.3"/>
  <pageSetup orientation="landscape" r:id="rId1"/>
  <headerFooter>
    <oddHeader>&amp;CTRAIN® 3-Minute Budget Preparation Tool</oddHeader>
    <oddFooter>&amp;CTool Version Date - 1/22/2013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6" tint="0.39997558519241921"/>
  </sheetPr>
  <dimension ref="A1:CZ200"/>
  <sheetViews>
    <sheetView workbookViewId="0">
      <selection activeCell="AX17" sqref="AX17"/>
    </sheetView>
  </sheetViews>
  <sheetFormatPr defaultColWidth="9.1796875" defaultRowHeight="12.5"/>
  <cols>
    <col min="1" max="1" width="4.453125" style="32" bestFit="1" customWidth="1"/>
    <col min="2" max="2" width="2" style="32" bestFit="1" customWidth="1"/>
    <col min="3" max="3" width="14.453125" style="32" customWidth="1"/>
    <col min="4" max="4" width="11.453125" style="100" bestFit="1" customWidth="1"/>
    <col min="5" max="10" width="10.81640625" style="32" customWidth="1"/>
    <col min="11" max="11" width="3" style="32" hidden="1" customWidth="1"/>
    <col min="12" max="12" width="7.54296875" style="32" hidden="1" customWidth="1"/>
    <col min="13" max="13" width="8.453125" style="32" hidden="1" customWidth="1"/>
    <col min="14" max="14" width="7.54296875" style="32" hidden="1" customWidth="1"/>
    <col min="15" max="15" width="8.54296875" style="32" hidden="1" customWidth="1"/>
    <col min="16" max="16" width="12.453125" style="32" hidden="1" customWidth="1"/>
    <col min="17" max="29" width="0" style="32" hidden="1" customWidth="1"/>
    <col min="30" max="30" width="5.453125" style="32" hidden="1" customWidth="1"/>
    <col min="31" max="31" width="6.1796875" style="32" hidden="1" customWidth="1"/>
    <col min="32" max="41" width="0" style="32" hidden="1" customWidth="1"/>
    <col min="42" max="104" width="9.1796875" style="169"/>
    <col min="105" max="16384" width="9.1796875" style="32"/>
  </cols>
  <sheetData>
    <row r="1" spans="1:104" ht="27" customHeight="1">
      <c r="A1" s="387" t="s">
        <v>209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  <c r="AK1" s="388"/>
      <c r="AL1" s="388"/>
      <c r="AM1" s="388"/>
      <c r="AN1" s="388"/>
      <c r="AO1" s="388"/>
    </row>
    <row r="2" spans="1:104" s="35" customFormat="1" ht="14.5">
      <c r="A2" s="161"/>
      <c r="B2" s="161"/>
      <c r="C2" s="389" t="s">
        <v>210</v>
      </c>
      <c r="D2" s="390"/>
      <c r="E2" s="162">
        <f>SUM(L:L)</f>
        <v>0</v>
      </c>
      <c r="F2" s="163">
        <f>SUM(O:O)</f>
        <v>0</v>
      </c>
      <c r="G2" s="163">
        <f>SUM(R:R)</f>
        <v>0</v>
      </c>
      <c r="H2" s="163">
        <f>SUM(U:U)</f>
        <v>0</v>
      </c>
      <c r="I2" s="163">
        <f>SUM(X:X)</f>
        <v>0</v>
      </c>
      <c r="J2" s="163">
        <f>SUM(AA:AA)</f>
        <v>0</v>
      </c>
      <c r="K2" s="98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</row>
    <row r="3" spans="1:104" ht="13">
      <c r="A3" s="164"/>
      <c r="B3" s="164"/>
      <c r="C3" s="165"/>
      <c r="D3" s="160"/>
      <c r="E3" s="164"/>
      <c r="F3" s="164"/>
      <c r="G3" s="164"/>
      <c r="H3" s="164"/>
      <c r="I3" s="164"/>
      <c r="J3" s="164"/>
    </row>
    <row r="4" spans="1:104" ht="14.5">
      <c r="A4" s="164"/>
      <c r="B4" s="164"/>
      <c r="C4" s="389" t="s">
        <v>211</v>
      </c>
      <c r="D4" s="390"/>
      <c r="E4" s="162">
        <f>SUM(M:M)</f>
        <v>0</v>
      </c>
      <c r="F4" s="163">
        <f>SUM(P:P)</f>
        <v>0</v>
      </c>
      <c r="G4" s="163">
        <f>SUM(S:S)</f>
        <v>0</v>
      </c>
      <c r="H4" s="163">
        <f>SUM(V:V)</f>
        <v>0</v>
      </c>
      <c r="I4" s="163">
        <f>SUM(Y:Y)</f>
        <v>0</v>
      </c>
      <c r="J4" s="163">
        <f>SUM(AB:AB)</f>
        <v>0</v>
      </c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104" ht="13">
      <c r="A5" s="164"/>
      <c r="B5" s="164"/>
      <c r="C5" s="165"/>
      <c r="D5" s="160"/>
      <c r="E5" s="164"/>
      <c r="F5" s="164"/>
      <c r="G5" s="164"/>
      <c r="H5" s="164"/>
      <c r="I5" s="164"/>
      <c r="J5" s="164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104" ht="14.5">
      <c r="A6" s="164"/>
      <c r="B6" s="164"/>
      <c r="C6" s="389" t="s">
        <v>212</v>
      </c>
      <c r="D6" s="390"/>
      <c r="E6" s="162">
        <f>SUM(N:N)</f>
        <v>0</v>
      </c>
      <c r="F6" s="163">
        <f>SUM(Q:Q)</f>
        <v>0</v>
      </c>
      <c r="G6" s="163">
        <f>SUM(T:T)</f>
        <v>0</v>
      </c>
      <c r="H6" s="163">
        <f>SUM(W:W)</f>
        <v>0</v>
      </c>
      <c r="I6" s="163">
        <f>SUM(Z:Z)</f>
        <v>0</v>
      </c>
      <c r="J6" s="163">
        <f>SUM(AC:AC)</f>
        <v>0</v>
      </c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</row>
    <row r="7" spans="1:104" ht="13">
      <c r="C7" s="166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</row>
    <row r="8" spans="1:104">
      <c r="L8" s="32" t="s">
        <v>213</v>
      </c>
      <c r="M8" s="32" t="s">
        <v>214</v>
      </c>
      <c r="N8" s="32" t="s">
        <v>142</v>
      </c>
      <c r="O8" s="32" t="s">
        <v>213</v>
      </c>
      <c r="P8" s="32" t="s">
        <v>214</v>
      </c>
      <c r="Q8" s="32" t="s">
        <v>142</v>
      </c>
      <c r="R8" s="32" t="s">
        <v>213</v>
      </c>
      <c r="S8" s="32" t="s">
        <v>214</v>
      </c>
      <c r="T8" s="32" t="s">
        <v>142</v>
      </c>
      <c r="U8" s="32" t="s">
        <v>213</v>
      </c>
      <c r="V8" s="32" t="s">
        <v>214</v>
      </c>
      <c r="W8" s="32" t="s">
        <v>142</v>
      </c>
      <c r="X8" s="32" t="s">
        <v>213</v>
      </c>
      <c r="Y8" s="32" t="s">
        <v>214</v>
      </c>
      <c r="Z8" s="32" t="s">
        <v>142</v>
      </c>
      <c r="AA8" s="32" t="s">
        <v>213</v>
      </c>
      <c r="AB8" s="32" t="s">
        <v>214</v>
      </c>
      <c r="AC8" s="32" t="s">
        <v>142</v>
      </c>
    </row>
    <row r="9" spans="1:104" s="101" customFormat="1">
      <c r="C9" s="32" t="s">
        <v>215</v>
      </c>
      <c r="D9" s="102"/>
      <c r="E9" s="101" t="s">
        <v>89</v>
      </c>
      <c r="F9" s="101" t="s">
        <v>90</v>
      </c>
      <c r="G9" s="101" t="s">
        <v>91</v>
      </c>
      <c r="H9" s="101" t="s">
        <v>92</v>
      </c>
      <c r="I9" s="101" t="s">
        <v>93</v>
      </c>
      <c r="J9" s="101" t="s">
        <v>100</v>
      </c>
      <c r="L9" s="101" t="str">
        <f>+E9</f>
        <v>Year 1</v>
      </c>
      <c r="M9" s="101" t="str">
        <f>+L9</f>
        <v>Year 1</v>
      </c>
      <c r="N9" s="101" t="str">
        <f>+M9</f>
        <v>Year 1</v>
      </c>
      <c r="O9" s="101" t="str">
        <f>+F9</f>
        <v>Year 2</v>
      </c>
      <c r="P9" s="101" t="str">
        <f>+O9</f>
        <v>Year 2</v>
      </c>
      <c r="Q9" s="101" t="str">
        <f>+P9</f>
        <v>Year 2</v>
      </c>
      <c r="R9" s="101" t="str">
        <f>+G9</f>
        <v>Year 3</v>
      </c>
      <c r="S9" s="101" t="str">
        <f>+R9</f>
        <v>Year 3</v>
      </c>
      <c r="T9" s="101" t="str">
        <f>+S9</f>
        <v>Year 3</v>
      </c>
      <c r="U9" s="101" t="str">
        <f>+H9</f>
        <v>Year 4</v>
      </c>
      <c r="V9" s="101" t="str">
        <f>+U9</f>
        <v>Year 4</v>
      </c>
      <c r="W9" s="101" t="str">
        <f>+V9</f>
        <v>Year 4</v>
      </c>
      <c r="X9" s="101" t="str">
        <f>+I9</f>
        <v>Year 5</v>
      </c>
      <c r="Y9" s="101" t="str">
        <f>+X9</f>
        <v>Year 5</v>
      </c>
      <c r="Z9" s="101" t="str">
        <f>+Y9</f>
        <v>Year 5</v>
      </c>
      <c r="AA9" s="101" t="s">
        <v>100</v>
      </c>
      <c r="AB9" s="101" t="s">
        <v>100</v>
      </c>
      <c r="AC9" s="101" t="s">
        <v>100</v>
      </c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</row>
    <row r="10" spans="1:104" ht="14.5">
      <c r="A10" s="125" t="s">
        <v>216</v>
      </c>
      <c r="B10" s="125">
        <v>1</v>
      </c>
      <c r="C10" s="167" t="s">
        <v>15</v>
      </c>
      <c r="D10" s="159" t="s">
        <v>213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58">
        <f>+E10+F10+G10+H10+I10</f>
        <v>0</v>
      </c>
      <c r="K10" s="33"/>
      <c r="L10" s="34">
        <f>+E10</f>
        <v>0</v>
      </c>
      <c r="M10" s="34"/>
      <c r="N10" s="34"/>
      <c r="O10" s="34">
        <f>+F10</f>
        <v>0</v>
      </c>
      <c r="P10" s="34"/>
      <c r="Q10" s="34"/>
      <c r="R10" s="34">
        <f>+G10</f>
        <v>0</v>
      </c>
      <c r="S10" s="34"/>
      <c r="T10" s="34"/>
      <c r="U10" s="34">
        <f>+H10</f>
        <v>0</v>
      </c>
      <c r="V10" s="34"/>
      <c r="W10" s="34"/>
      <c r="X10" s="34">
        <f>+I10</f>
        <v>0</v>
      </c>
      <c r="Y10" s="34"/>
      <c r="Z10" s="34"/>
      <c r="AA10" s="34">
        <f>+J10</f>
        <v>0</v>
      </c>
      <c r="AB10" s="34"/>
      <c r="AC10" s="34"/>
    </row>
    <row r="11" spans="1:104" ht="14.5">
      <c r="D11" s="160" t="s">
        <v>217</v>
      </c>
      <c r="E11" s="168">
        <v>0</v>
      </c>
      <c r="F11" s="168">
        <v>0</v>
      </c>
      <c r="G11" s="168">
        <v>0</v>
      </c>
      <c r="H11" s="168">
        <v>0</v>
      </c>
      <c r="I11" s="168">
        <v>0</v>
      </c>
      <c r="J11" s="158">
        <f>+E11+F11+G11+H11+I11</f>
        <v>0</v>
      </c>
      <c r="K11" s="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104" ht="14.5">
      <c r="D12" s="160" t="s">
        <v>214</v>
      </c>
      <c r="E12" s="158">
        <f>+E10+E11</f>
        <v>0</v>
      </c>
      <c r="F12" s="158">
        <f>+F10+F11</f>
        <v>0</v>
      </c>
      <c r="G12" s="158">
        <f>+G10+G11</f>
        <v>0</v>
      </c>
      <c r="H12" s="158">
        <f>+H10+H11</f>
        <v>0</v>
      </c>
      <c r="I12" s="158">
        <f>+I10+I11</f>
        <v>0</v>
      </c>
      <c r="J12" s="158">
        <f>+E12+F12+G12+H12+I12</f>
        <v>0</v>
      </c>
      <c r="K12" s="33"/>
      <c r="L12" s="34"/>
      <c r="M12" s="34">
        <f>+E12</f>
        <v>0</v>
      </c>
      <c r="N12" s="34"/>
      <c r="O12" s="34"/>
      <c r="P12" s="34">
        <f>+F12</f>
        <v>0</v>
      </c>
      <c r="Q12" s="34"/>
      <c r="R12" s="34"/>
      <c r="S12" s="34">
        <f>+G12</f>
        <v>0</v>
      </c>
      <c r="T12" s="34"/>
      <c r="U12" s="34"/>
      <c r="V12" s="34">
        <f>+H12</f>
        <v>0</v>
      </c>
      <c r="W12" s="34"/>
      <c r="X12" s="34"/>
      <c r="Y12" s="34">
        <f>+I12</f>
        <v>0</v>
      </c>
      <c r="Z12" s="34"/>
      <c r="AA12" s="34"/>
      <c r="AB12" s="34">
        <f>+J12</f>
        <v>0</v>
      </c>
      <c r="AC12" s="34"/>
    </row>
    <row r="13" spans="1:104" ht="14.5">
      <c r="D13" s="160" t="s">
        <v>142</v>
      </c>
      <c r="E13" s="158">
        <f>IF(E12&lt;25000, E12,25000)</f>
        <v>0</v>
      </c>
      <c r="F13" s="158">
        <f>IF(E13&lt;25000,IF((E13+F12)&lt;25000,F12,25000-E13),0)</f>
        <v>0</v>
      </c>
      <c r="G13" s="158">
        <f>IF((F13+E13)&lt;25000,IF((F13+G12+E13)&lt;25000,G12,25000-F13-E13),0)</f>
        <v>0</v>
      </c>
      <c r="H13" s="158">
        <f>IF((G13+F13+E13)&lt;25000,IF((E13+F13+G13+H12)&lt;25000,H12,25000-G13-F13-E13),0)</f>
        <v>0</v>
      </c>
      <c r="I13" s="158">
        <f>IF((H13+G13+F13+E13)&lt;25000,IF((E13+F13+G13+H13+I12)&lt;25000,I12,25000-H13-G13-F13-E13),0)</f>
        <v>0</v>
      </c>
      <c r="J13" s="158">
        <f>+E13+F13+G13+H13+I13</f>
        <v>0</v>
      </c>
      <c r="K13" s="33"/>
      <c r="L13" s="34"/>
      <c r="M13" s="34"/>
      <c r="N13" s="34">
        <f>+E13</f>
        <v>0</v>
      </c>
      <c r="O13" s="34"/>
      <c r="P13" s="34"/>
      <c r="Q13" s="34">
        <f>+F13</f>
        <v>0</v>
      </c>
      <c r="R13" s="34"/>
      <c r="S13" s="34"/>
      <c r="T13" s="34">
        <f>+G13</f>
        <v>0</v>
      </c>
      <c r="U13" s="34"/>
      <c r="V13" s="34"/>
      <c r="W13" s="34">
        <f>+H13</f>
        <v>0</v>
      </c>
      <c r="X13" s="34"/>
      <c r="Y13" s="34"/>
      <c r="Z13" s="34">
        <f>+I13</f>
        <v>0</v>
      </c>
      <c r="AA13" s="34"/>
      <c r="AB13" s="34"/>
      <c r="AC13" s="34">
        <f>+J13</f>
        <v>0</v>
      </c>
    </row>
    <row r="15" spans="1:104" ht="14.5">
      <c r="B15" s="125">
        <v>2</v>
      </c>
      <c r="C15" s="167" t="s">
        <v>15</v>
      </c>
      <c r="D15" s="160" t="s">
        <v>213</v>
      </c>
      <c r="E15" s="168">
        <v>0</v>
      </c>
      <c r="F15" s="168">
        <v>0</v>
      </c>
      <c r="G15" s="168">
        <v>0</v>
      </c>
      <c r="H15" s="168">
        <v>0</v>
      </c>
      <c r="I15" s="168">
        <v>0</v>
      </c>
      <c r="J15" s="158">
        <f>+E15+F15+G15+H15+I15</f>
        <v>0</v>
      </c>
      <c r="K15" s="33"/>
      <c r="L15" s="34">
        <f>+E15</f>
        <v>0</v>
      </c>
      <c r="M15" s="34"/>
      <c r="N15" s="34"/>
      <c r="O15" s="34">
        <f>+F15</f>
        <v>0</v>
      </c>
      <c r="P15" s="34"/>
      <c r="Q15" s="34"/>
      <c r="R15" s="34">
        <f>+G15</f>
        <v>0</v>
      </c>
      <c r="S15" s="34"/>
      <c r="T15" s="34"/>
      <c r="U15" s="34">
        <f>+H15</f>
        <v>0</v>
      </c>
      <c r="V15" s="34"/>
      <c r="W15" s="34"/>
      <c r="X15" s="34">
        <f>+I15</f>
        <v>0</v>
      </c>
      <c r="Y15" s="34"/>
      <c r="Z15" s="34"/>
      <c r="AA15" s="34">
        <f>+J15</f>
        <v>0</v>
      </c>
      <c r="AB15" s="34"/>
      <c r="AC15" s="34"/>
    </row>
    <row r="16" spans="1:104" ht="14.5">
      <c r="D16" s="160" t="s">
        <v>217</v>
      </c>
      <c r="E16" s="168">
        <v>0</v>
      </c>
      <c r="F16" s="168">
        <v>0</v>
      </c>
      <c r="G16" s="168">
        <v>0</v>
      </c>
      <c r="H16" s="168">
        <v>0</v>
      </c>
      <c r="I16" s="168">
        <v>0</v>
      </c>
      <c r="J16" s="158">
        <f>+E16+F16+G16+H16+I16</f>
        <v>0</v>
      </c>
      <c r="K16" s="33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2:29" ht="14.5">
      <c r="D17" s="160" t="s">
        <v>214</v>
      </c>
      <c r="E17" s="158">
        <f>+E15+E16</f>
        <v>0</v>
      </c>
      <c r="F17" s="158">
        <f>+F15+F16</f>
        <v>0</v>
      </c>
      <c r="G17" s="158">
        <f>+G15+G16</f>
        <v>0</v>
      </c>
      <c r="H17" s="158">
        <f>+H15+H16</f>
        <v>0</v>
      </c>
      <c r="I17" s="158">
        <f>+I15+I16</f>
        <v>0</v>
      </c>
      <c r="J17" s="158">
        <f>+E17+F17+G17+H17+I17</f>
        <v>0</v>
      </c>
      <c r="K17" s="33"/>
      <c r="L17" s="34"/>
      <c r="M17" s="34">
        <f>+E17</f>
        <v>0</v>
      </c>
      <c r="N17" s="34"/>
      <c r="O17" s="34"/>
      <c r="P17" s="34">
        <f>+F17</f>
        <v>0</v>
      </c>
      <c r="Q17" s="34"/>
      <c r="R17" s="34"/>
      <c r="S17" s="34">
        <f>+G17</f>
        <v>0</v>
      </c>
      <c r="T17" s="34"/>
      <c r="U17" s="34"/>
      <c r="V17" s="34">
        <f>+H17</f>
        <v>0</v>
      </c>
      <c r="W17" s="34"/>
      <c r="X17" s="34"/>
      <c r="Y17" s="34">
        <f>+I17</f>
        <v>0</v>
      </c>
      <c r="Z17" s="34"/>
      <c r="AA17" s="34"/>
      <c r="AB17" s="34">
        <f>+J17</f>
        <v>0</v>
      </c>
      <c r="AC17" s="34"/>
    </row>
    <row r="18" spans="2:29" ht="14.5">
      <c r="D18" s="160" t="s">
        <v>142</v>
      </c>
      <c r="E18" s="158">
        <f>IF(E17&lt;25000, E17,25000)</f>
        <v>0</v>
      </c>
      <c r="F18" s="158">
        <f>IF(E18&lt;25000,IF((E18+F17)&lt;25000,F17,25000-E18),0)</f>
        <v>0</v>
      </c>
      <c r="G18" s="158">
        <f>IF((F18+E18)&lt;25000,IF((F18+G17+E18)&lt;25000,G17,25000-F18-E18),0)</f>
        <v>0</v>
      </c>
      <c r="H18" s="158">
        <f>IF((G18+F18+E18)&lt;25000,IF((E18+F18+G18+H17)&lt;25000,H17,25000-G18-F18-E18),0)</f>
        <v>0</v>
      </c>
      <c r="I18" s="158">
        <f>IF((H18+G18+F18+E18)&lt;25000,IF((E18+F18+G18+H18+I17)&lt;25000,I17,25000-H18-G18-F18-E18),0)</f>
        <v>0</v>
      </c>
      <c r="J18" s="158">
        <f>+E18+F18+G18+H18+I18</f>
        <v>0</v>
      </c>
      <c r="K18" s="33"/>
      <c r="L18" s="34"/>
      <c r="M18" s="34"/>
      <c r="N18" s="34">
        <f>+E18</f>
        <v>0</v>
      </c>
      <c r="O18" s="34"/>
      <c r="P18" s="34"/>
      <c r="Q18" s="34">
        <f>+F18</f>
        <v>0</v>
      </c>
      <c r="R18" s="34"/>
      <c r="S18" s="34"/>
      <c r="T18" s="34">
        <f>+G18</f>
        <v>0</v>
      </c>
      <c r="U18" s="34"/>
      <c r="V18" s="34"/>
      <c r="W18" s="34">
        <f>+H18</f>
        <v>0</v>
      </c>
      <c r="X18" s="34"/>
      <c r="Y18" s="34"/>
      <c r="Z18" s="34">
        <f>+I18</f>
        <v>0</v>
      </c>
      <c r="AA18" s="34"/>
      <c r="AB18" s="34"/>
      <c r="AC18" s="34">
        <f>+J18</f>
        <v>0</v>
      </c>
    </row>
    <row r="20" spans="2:29" ht="14.5">
      <c r="B20" s="125">
        <v>3</v>
      </c>
      <c r="C20" s="167" t="s">
        <v>15</v>
      </c>
      <c r="D20" s="160" t="s">
        <v>213</v>
      </c>
      <c r="E20" s="168">
        <v>0</v>
      </c>
      <c r="F20" s="168">
        <v>0</v>
      </c>
      <c r="G20" s="168">
        <v>0</v>
      </c>
      <c r="H20" s="168">
        <v>0</v>
      </c>
      <c r="I20" s="168">
        <v>0</v>
      </c>
      <c r="J20" s="158">
        <f>+E20+F20+G20+H20+I20</f>
        <v>0</v>
      </c>
      <c r="K20" s="33"/>
      <c r="L20" s="34">
        <f>+E20</f>
        <v>0</v>
      </c>
      <c r="M20" s="34"/>
      <c r="N20" s="34"/>
      <c r="O20" s="34">
        <f>+F20</f>
        <v>0</v>
      </c>
      <c r="P20" s="34"/>
      <c r="Q20" s="34"/>
      <c r="R20" s="34">
        <f>+G20</f>
        <v>0</v>
      </c>
      <c r="S20" s="34"/>
      <c r="T20" s="34"/>
      <c r="U20" s="34">
        <f>+H20</f>
        <v>0</v>
      </c>
      <c r="V20" s="34"/>
      <c r="W20" s="34"/>
      <c r="X20" s="34">
        <f>+I20</f>
        <v>0</v>
      </c>
      <c r="Y20" s="34"/>
      <c r="Z20" s="34"/>
      <c r="AA20" s="34">
        <f>+J20</f>
        <v>0</v>
      </c>
      <c r="AB20" s="34"/>
      <c r="AC20" s="34"/>
    </row>
    <row r="21" spans="2:29" ht="14.5">
      <c r="D21" s="160" t="s">
        <v>217</v>
      </c>
      <c r="E21" s="168">
        <v>0</v>
      </c>
      <c r="F21" s="168">
        <v>0</v>
      </c>
      <c r="G21" s="168">
        <v>0</v>
      </c>
      <c r="H21" s="168">
        <v>0</v>
      </c>
      <c r="I21" s="168">
        <v>0</v>
      </c>
      <c r="J21" s="158">
        <f>+E21+F21+G21+H21+I21</f>
        <v>0</v>
      </c>
      <c r="K21" s="33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2:29" ht="14.5">
      <c r="D22" s="160" t="s">
        <v>214</v>
      </c>
      <c r="E22" s="158">
        <f>+E20+E21</f>
        <v>0</v>
      </c>
      <c r="F22" s="158">
        <f>+F20+F21</f>
        <v>0</v>
      </c>
      <c r="G22" s="158">
        <f>+G20+G21</f>
        <v>0</v>
      </c>
      <c r="H22" s="158">
        <f>+H20+H21</f>
        <v>0</v>
      </c>
      <c r="I22" s="158">
        <f>+I20+I21</f>
        <v>0</v>
      </c>
      <c r="J22" s="158">
        <f>+E22+F22+G22+H22+I22</f>
        <v>0</v>
      </c>
      <c r="K22" s="33"/>
      <c r="L22" s="34"/>
      <c r="M22" s="34">
        <f>+E22</f>
        <v>0</v>
      </c>
      <c r="N22" s="34"/>
      <c r="O22" s="34"/>
      <c r="P22" s="34">
        <f>+F22</f>
        <v>0</v>
      </c>
      <c r="Q22" s="34"/>
      <c r="R22" s="34"/>
      <c r="S22" s="34">
        <f>+G22</f>
        <v>0</v>
      </c>
      <c r="T22" s="34"/>
      <c r="U22" s="34"/>
      <c r="V22" s="34">
        <f>+H22</f>
        <v>0</v>
      </c>
      <c r="W22" s="34"/>
      <c r="X22" s="34"/>
      <c r="Y22" s="34">
        <f>+I22</f>
        <v>0</v>
      </c>
      <c r="Z22" s="34"/>
      <c r="AA22" s="34"/>
      <c r="AB22" s="34">
        <f>+J22</f>
        <v>0</v>
      </c>
      <c r="AC22" s="34"/>
    </row>
    <row r="23" spans="2:29" ht="14.5">
      <c r="D23" s="160" t="s">
        <v>142</v>
      </c>
      <c r="E23" s="158">
        <f>IF(E22&lt;25000, E22,25000)</f>
        <v>0</v>
      </c>
      <c r="F23" s="158">
        <f>IF(E23&lt;25000,IF((E23+F22)&lt;25000,F22,25000-E23),0)</f>
        <v>0</v>
      </c>
      <c r="G23" s="158">
        <f>IF((F23+E23)&lt;25000,IF((F23+G22+E23)&lt;25000,G22,25000-F23-E23),0)</f>
        <v>0</v>
      </c>
      <c r="H23" s="158">
        <f>IF((G23+F23+E23)&lt;25000,IF((E23+F23+G23+H22)&lt;25000,H22,25000-G23-F23-E23),0)</f>
        <v>0</v>
      </c>
      <c r="I23" s="158">
        <f>IF((H23+G23+F23+E23)&lt;25000,IF((E23+F23+G23+H23+I22)&lt;25000,I22,25000-H23-G23-F23-E23),0)</f>
        <v>0</v>
      </c>
      <c r="J23" s="158">
        <f>+E23+F23+G23+H23+I23</f>
        <v>0</v>
      </c>
      <c r="K23" s="33"/>
      <c r="L23" s="34"/>
      <c r="M23" s="34"/>
      <c r="N23" s="34">
        <f>+E23</f>
        <v>0</v>
      </c>
      <c r="O23" s="34"/>
      <c r="P23" s="34"/>
      <c r="Q23" s="34">
        <f>+F23</f>
        <v>0</v>
      </c>
      <c r="R23" s="34"/>
      <c r="S23" s="34"/>
      <c r="T23" s="34">
        <f>+G23</f>
        <v>0</v>
      </c>
      <c r="U23" s="34"/>
      <c r="V23" s="34"/>
      <c r="W23" s="34">
        <f>+H23</f>
        <v>0</v>
      </c>
      <c r="X23" s="34"/>
      <c r="Y23" s="34"/>
      <c r="Z23" s="34">
        <f>+I23</f>
        <v>0</v>
      </c>
      <c r="AA23" s="34"/>
      <c r="AB23" s="34"/>
      <c r="AC23" s="34">
        <f>+J23</f>
        <v>0</v>
      </c>
    </row>
    <row r="25" spans="2:29" ht="14.5">
      <c r="B25" s="125">
        <v>4</v>
      </c>
      <c r="C25" s="167" t="s">
        <v>15</v>
      </c>
      <c r="D25" s="160" t="s">
        <v>213</v>
      </c>
      <c r="E25" s="168">
        <v>0</v>
      </c>
      <c r="F25" s="168">
        <v>0</v>
      </c>
      <c r="G25" s="168">
        <v>0</v>
      </c>
      <c r="H25" s="168">
        <v>0</v>
      </c>
      <c r="I25" s="168">
        <v>0</v>
      </c>
      <c r="J25" s="158">
        <f>+E25+F25+G25+H25+I25</f>
        <v>0</v>
      </c>
      <c r="K25" s="33"/>
      <c r="L25" s="34">
        <f>+E25</f>
        <v>0</v>
      </c>
      <c r="M25" s="34"/>
      <c r="N25" s="34"/>
      <c r="O25" s="34">
        <f>+F25</f>
        <v>0</v>
      </c>
      <c r="P25" s="34"/>
      <c r="Q25" s="34"/>
      <c r="R25" s="34">
        <f>+G25</f>
        <v>0</v>
      </c>
      <c r="S25" s="34"/>
      <c r="T25" s="34"/>
      <c r="U25" s="34">
        <f>+H25</f>
        <v>0</v>
      </c>
      <c r="V25" s="34"/>
      <c r="W25" s="34"/>
      <c r="X25" s="34">
        <f>+I25</f>
        <v>0</v>
      </c>
      <c r="Y25" s="34"/>
      <c r="Z25" s="34"/>
      <c r="AA25" s="34">
        <f>+J25</f>
        <v>0</v>
      </c>
      <c r="AB25" s="34"/>
      <c r="AC25" s="34"/>
    </row>
    <row r="26" spans="2:29" ht="14.5">
      <c r="D26" s="160" t="s">
        <v>217</v>
      </c>
      <c r="E26" s="168">
        <v>0</v>
      </c>
      <c r="F26" s="168">
        <v>0</v>
      </c>
      <c r="G26" s="168">
        <v>0</v>
      </c>
      <c r="H26" s="168">
        <v>0</v>
      </c>
      <c r="I26" s="168">
        <v>0</v>
      </c>
      <c r="J26" s="158">
        <f>+E26+F26+G26+H26+I26</f>
        <v>0</v>
      </c>
      <c r="K26" s="33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2:29" ht="14.5">
      <c r="D27" s="160" t="s">
        <v>214</v>
      </c>
      <c r="E27" s="158">
        <f>+E25+E26</f>
        <v>0</v>
      </c>
      <c r="F27" s="158">
        <f>+F25+F26</f>
        <v>0</v>
      </c>
      <c r="G27" s="158">
        <f>+G25+G26</f>
        <v>0</v>
      </c>
      <c r="H27" s="158">
        <f>+H25+H26</f>
        <v>0</v>
      </c>
      <c r="I27" s="158">
        <f>+I25+I26</f>
        <v>0</v>
      </c>
      <c r="J27" s="158">
        <f>+E27+F27+G27+H27+I27</f>
        <v>0</v>
      </c>
      <c r="K27" s="33"/>
      <c r="L27" s="34"/>
      <c r="M27" s="34">
        <f>+E27</f>
        <v>0</v>
      </c>
      <c r="N27" s="34"/>
      <c r="O27" s="34"/>
      <c r="P27" s="34">
        <f>+F27</f>
        <v>0</v>
      </c>
      <c r="Q27" s="34"/>
      <c r="R27" s="34"/>
      <c r="S27" s="34">
        <f>+G27</f>
        <v>0</v>
      </c>
      <c r="T27" s="34"/>
      <c r="U27" s="34"/>
      <c r="V27" s="34">
        <f>+H27</f>
        <v>0</v>
      </c>
      <c r="W27" s="34"/>
      <c r="X27" s="34"/>
      <c r="Y27" s="34">
        <f>+I27</f>
        <v>0</v>
      </c>
      <c r="Z27" s="34"/>
      <c r="AA27" s="34"/>
      <c r="AB27" s="34">
        <f>+J27</f>
        <v>0</v>
      </c>
      <c r="AC27" s="34"/>
    </row>
    <row r="28" spans="2:29" ht="14.5">
      <c r="D28" s="160" t="s">
        <v>142</v>
      </c>
      <c r="E28" s="158">
        <f>IF(E27&lt;25000, E27,25000)</f>
        <v>0</v>
      </c>
      <c r="F28" s="158">
        <f>IF(E28&lt;25000,IF((E28+F27)&lt;25000,F27,25000-E28),0)</f>
        <v>0</v>
      </c>
      <c r="G28" s="158">
        <f>IF((F28+E28)&lt;25000,IF((F28+G27+E28)&lt;25000,G27,25000-F28-E28),0)</f>
        <v>0</v>
      </c>
      <c r="H28" s="158">
        <f>IF((G28+F28+E28)&lt;25000,IF((E28+F28+G28+H27)&lt;25000,H27,25000-G28-F28-E28),0)</f>
        <v>0</v>
      </c>
      <c r="I28" s="158">
        <f>IF((H28+G28+F28+E28)&lt;25000,IF((E28+F28+G28+H28+I27)&lt;25000,I27,25000-H28-G28-F28-E28),0)</f>
        <v>0</v>
      </c>
      <c r="J28" s="158">
        <f>+E28+F28+G28+H28+I28</f>
        <v>0</v>
      </c>
      <c r="K28" s="33"/>
      <c r="L28" s="34"/>
      <c r="M28" s="34"/>
      <c r="N28" s="34">
        <f>+E28</f>
        <v>0</v>
      </c>
      <c r="O28" s="34"/>
      <c r="P28" s="34"/>
      <c r="Q28" s="34">
        <f>+F28</f>
        <v>0</v>
      </c>
      <c r="R28" s="34"/>
      <c r="S28" s="34"/>
      <c r="T28" s="34">
        <f>+G28</f>
        <v>0</v>
      </c>
      <c r="U28" s="34"/>
      <c r="V28" s="34"/>
      <c r="W28" s="34">
        <f>+H28</f>
        <v>0</v>
      </c>
      <c r="X28" s="34"/>
      <c r="Y28" s="34"/>
      <c r="Z28" s="34">
        <f>+I28</f>
        <v>0</v>
      </c>
      <c r="AA28" s="34"/>
      <c r="AB28" s="34"/>
      <c r="AC28" s="34">
        <f>+J28</f>
        <v>0</v>
      </c>
    </row>
    <row r="30" spans="2:29" ht="14.5">
      <c r="B30" s="125">
        <v>5</v>
      </c>
      <c r="C30" s="167" t="s">
        <v>15</v>
      </c>
      <c r="D30" s="160" t="s">
        <v>213</v>
      </c>
      <c r="E30" s="168">
        <v>0</v>
      </c>
      <c r="F30" s="168">
        <v>0</v>
      </c>
      <c r="G30" s="168">
        <v>0</v>
      </c>
      <c r="H30" s="168">
        <v>0</v>
      </c>
      <c r="I30" s="168">
        <v>0</v>
      </c>
      <c r="J30" s="158">
        <f>+E30+F30+G30+H30+I30</f>
        <v>0</v>
      </c>
      <c r="K30" s="33"/>
      <c r="L30" s="34">
        <f>+E30</f>
        <v>0</v>
      </c>
      <c r="M30" s="34"/>
      <c r="N30" s="34"/>
      <c r="O30" s="34">
        <f>+F30</f>
        <v>0</v>
      </c>
      <c r="P30" s="34"/>
      <c r="Q30" s="34"/>
      <c r="R30" s="34">
        <f>+G30</f>
        <v>0</v>
      </c>
      <c r="S30" s="34"/>
      <c r="T30" s="34"/>
      <c r="U30" s="34">
        <f>+H30</f>
        <v>0</v>
      </c>
      <c r="V30" s="34"/>
      <c r="W30" s="34"/>
      <c r="X30" s="34">
        <f>+I30</f>
        <v>0</v>
      </c>
      <c r="Y30" s="34"/>
      <c r="Z30" s="34"/>
      <c r="AA30" s="34">
        <f>+J30</f>
        <v>0</v>
      </c>
      <c r="AB30" s="34"/>
      <c r="AC30" s="34"/>
    </row>
    <row r="31" spans="2:29" ht="14.5">
      <c r="D31" s="160" t="s">
        <v>217</v>
      </c>
      <c r="E31" s="168">
        <v>0</v>
      </c>
      <c r="F31" s="168">
        <v>0</v>
      </c>
      <c r="G31" s="168">
        <v>0</v>
      </c>
      <c r="H31" s="168">
        <v>0</v>
      </c>
      <c r="I31" s="168">
        <v>0</v>
      </c>
      <c r="J31" s="158">
        <f>+E31+F31+G31+H31+I31</f>
        <v>0</v>
      </c>
      <c r="K31" s="33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2:29" ht="14.5">
      <c r="D32" s="160" t="s">
        <v>214</v>
      </c>
      <c r="E32" s="158">
        <f>+E30+E31</f>
        <v>0</v>
      </c>
      <c r="F32" s="158">
        <f>+F30+F31</f>
        <v>0</v>
      </c>
      <c r="G32" s="158">
        <f>+G30+G31</f>
        <v>0</v>
      </c>
      <c r="H32" s="158">
        <f>+H30+H31</f>
        <v>0</v>
      </c>
      <c r="I32" s="158">
        <f>+I30+I31</f>
        <v>0</v>
      </c>
      <c r="J32" s="158">
        <f>+E32+F32+G32+H32+I32</f>
        <v>0</v>
      </c>
      <c r="K32" s="33"/>
      <c r="L32" s="34"/>
      <c r="M32" s="34">
        <f>+E32</f>
        <v>0</v>
      </c>
      <c r="N32" s="34"/>
      <c r="O32" s="34"/>
      <c r="P32" s="34">
        <f>+F32</f>
        <v>0</v>
      </c>
      <c r="Q32" s="34"/>
      <c r="R32" s="34"/>
      <c r="S32" s="34">
        <f>+G32</f>
        <v>0</v>
      </c>
      <c r="T32" s="34"/>
      <c r="U32" s="34"/>
      <c r="V32" s="34">
        <f>+H32</f>
        <v>0</v>
      </c>
      <c r="W32" s="34"/>
      <c r="X32" s="34"/>
      <c r="Y32" s="34">
        <f>+I32</f>
        <v>0</v>
      </c>
      <c r="Z32" s="34"/>
      <c r="AA32" s="34"/>
      <c r="AB32" s="34">
        <f>+J32</f>
        <v>0</v>
      </c>
      <c r="AC32" s="34"/>
    </row>
    <row r="33" spans="2:29" ht="14.5">
      <c r="D33" s="160" t="s">
        <v>142</v>
      </c>
      <c r="E33" s="158">
        <f>IF(E32&lt;25000, E32,25000)</f>
        <v>0</v>
      </c>
      <c r="F33" s="158">
        <f>IF(E33&lt;25000,IF((E33+F32)&lt;25000,F32,25000-E33),0)</f>
        <v>0</v>
      </c>
      <c r="G33" s="158">
        <f>IF((F33+E33)&lt;25000,IF((F33+G32+E33)&lt;25000,G32,25000-F33-E33),0)</f>
        <v>0</v>
      </c>
      <c r="H33" s="158">
        <f>IF((G33+F33+E33)&lt;25000,IF((E33+F33+G33+H32)&lt;25000,H32,25000-G33-F33-E33),0)</f>
        <v>0</v>
      </c>
      <c r="I33" s="158">
        <f>IF((H33+G33+F33+E33)&lt;25000,IF((E33+F33+G33+H33+I32)&lt;25000,I32,25000-H33-G33-F33-E33),0)</f>
        <v>0</v>
      </c>
      <c r="J33" s="158">
        <f>+E33+F33+G33+H33+I33</f>
        <v>0</v>
      </c>
      <c r="K33" s="33"/>
      <c r="L33" s="34"/>
      <c r="M33" s="34"/>
      <c r="N33" s="34">
        <f>+E33</f>
        <v>0</v>
      </c>
      <c r="O33" s="34"/>
      <c r="P33" s="34"/>
      <c r="Q33" s="34">
        <f>+F33</f>
        <v>0</v>
      </c>
      <c r="R33" s="34"/>
      <c r="S33" s="34"/>
      <c r="T33" s="34">
        <f>+G33</f>
        <v>0</v>
      </c>
      <c r="U33" s="34"/>
      <c r="V33" s="34"/>
      <c r="W33" s="34">
        <f>+H33</f>
        <v>0</v>
      </c>
      <c r="X33" s="34"/>
      <c r="Y33" s="34"/>
      <c r="Z33" s="34">
        <f>+I33</f>
        <v>0</v>
      </c>
      <c r="AA33" s="34"/>
      <c r="AB33" s="34"/>
      <c r="AC33" s="34">
        <f>+J33</f>
        <v>0</v>
      </c>
    </row>
    <row r="35" spans="2:29" ht="14.5">
      <c r="B35" s="125">
        <v>6</v>
      </c>
      <c r="C35" s="167" t="s">
        <v>15</v>
      </c>
      <c r="D35" s="160" t="s">
        <v>213</v>
      </c>
      <c r="E35" s="168">
        <v>0</v>
      </c>
      <c r="F35" s="168">
        <v>0</v>
      </c>
      <c r="G35" s="168">
        <v>0</v>
      </c>
      <c r="H35" s="168">
        <v>0</v>
      </c>
      <c r="I35" s="168">
        <v>0</v>
      </c>
      <c r="J35" s="158">
        <f>+E35+F35+G35+H35+I35</f>
        <v>0</v>
      </c>
      <c r="K35" s="33"/>
      <c r="L35" s="34">
        <f>+E35</f>
        <v>0</v>
      </c>
      <c r="M35" s="34"/>
      <c r="N35" s="34"/>
      <c r="O35" s="34">
        <f>+F35</f>
        <v>0</v>
      </c>
      <c r="P35" s="34"/>
      <c r="Q35" s="34"/>
      <c r="R35" s="34">
        <f>+G35</f>
        <v>0</v>
      </c>
      <c r="S35" s="34"/>
      <c r="T35" s="34"/>
      <c r="U35" s="34">
        <f>+H35</f>
        <v>0</v>
      </c>
      <c r="V35" s="34"/>
      <c r="W35" s="34"/>
      <c r="X35" s="34">
        <f>+I35</f>
        <v>0</v>
      </c>
      <c r="Y35" s="34"/>
      <c r="Z35" s="34"/>
      <c r="AA35" s="34">
        <f>+J35</f>
        <v>0</v>
      </c>
      <c r="AB35" s="34"/>
      <c r="AC35" s="34"/>
    </row>
    <row r="36" spans="2:29" ht="14.5">
      <c r="D36" s="160" t="s">
        <v>217</v>
      </c>
      <c r="E36" s="168">
        <v>0</v>
      </c>
      <c r="F36" s="168">
        <v>0</v>
      </c>
      <c r="G36" s="168">
        <v>0</v>
      </c>
      <c r="H36" s="168">
        <v>0</v>
      </c>
      <c r="I36" s="168">
        <v>0</v>
      </c>
      <c r="J36" s="158">
        <f>+E36+F36+G36+H36+I36</f>
        <v>0</v>
      </c>
      <c r="K36" s="33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2:29" ht="14.5">
      <c r="D37" s="160" t="s">
        <v>214</v>
      </c>
      <c r="E37" s="158">
        <f>+E35+E36</f>
        <v>0</v>
      </c>
      <c r="F37" s="158">
        <f>+F35+F36</f>
        <v>0</v>
      </c>
      <c r="G37" s="158">
        <f>+G35+G36</f>
        <v>0</v>
      </c>
      <c r="H37" s="158">
        <f>+H35+H36</f>
        <v>0</v>
      </c>
      <c r="I37" s="158">
        <f>+I35+I36</f>
        <v>0</v>
      </c>
      <c r="J37" s="158">
        <f>+E37+F37+G37+H37+I37</f>
        <v>0</v>
      </c>
      <c r="K37" s="33"/>
      <c r="L37" s="34"/>
      <c r="M37" s="34">
        <f>+E37</f>
        <v>0</v>
      </c>
      <c r="N37" s="34"/>
      <c r="O37" s="34"/>
      <c r="P37" s="34">
        <f>+F37</f>
        <v>0</v>
      </c>
      <c r="Q37" s="34"/>
      <c r="R37" s="34"/>
      <c r="S37" s="34">
        <f>+G37</f>
        <v>0</v>
      </c>
      <c r="T37" s="34"/>
      <c r="U37" s="34"/>
      <c r="V37" s="34">
        <f>+H37</f>
        <v>0</v>
      </c>
      <c r="W37" s="34"/>
      <c r="X37" s="34"/>
      <c r="Y37" s="34">
        <f>+I37</f>
        <v>0</v>
      </c>
      <c r="Z37" s="34"/>
      <c r="AA37" s="34"/>
      <c r="AB37" s="34">
        <f>+J37</f>
        <v>0</v>
      </c>
      <c r="AC37" s="34"/>
    </row>
    <row r="38" spans="2:29" ht="14.5">
      <c r="D38" s="160" t="s">
        <v>142</v>
      </c>
      <c r="E38" s="158">
        <f>IF(E37&lt;25000, E37,25000)</f>
        <v>0</v>
      </c>
      <c r="F38" s="158">
        <f>IF(E38&lt;25000,IF((E38+F37)&lt;25000,F37,25000-E38),0)</f>
        <v>0</v>
      </c>
      <c r="G38" s="158">
        <f>IF((F38+E38)&lt;25000,IF((F38+G37+E38)&lt;25000,G37,25000-F38-E38),0)</f>
        <v>0</v>
      </c>
      <c r="H38" s="158">
        <f>IF((G38+F38+E38)&lt;25000,IF((E38+F38+G38+H37)&lt;25000,H37,25000-G38-F38-E38),0)</f>
        <v>0</v>
      </c>
      <c r="I38" s="158">
        <f>IF((H38+G38+F38+E38)&lt;25000,IF((E38+F38+G38+H38+I37)&lt;25000,I37,25000-H38-G38-F38-E38),0)</f>
        <v>0</v>
      </c>
      <c r="J38" s="158">
        <f>+E38+F38+G38+H38+I38</f>
        <v>0</v>
      </c>
      <c r="K38" s="33"/>
      <c r="L38" s="34"/>
      <c r="M38" s="34"/>
      <c r="N38" s="34">
        <f>+E38</f>
        <v>0</v>
      </c>
      <c r="O38" s="34"/>
      <c r="P38" s="34"/>
      <c r="Q38" s="34">
        <f>+F38</f>
        <v>0</v>
      </c>
      <c r="R38" s="34"/>
      <c r="S38" s="34"/>
      <c r="T38" s="34">
        <f>+G38</f>
        <v>0</v>
      </c>
      <c r="U38" s="34"/>
      <c r="V38" s="34"/>
      <c r="W38" s="34">
        <f>+H38</f>
        <v>0</v>
      </c>
      <c r="X38" s="34"/>
      <c r="Y38" s="34"/>
      <c r="Z38" s="34">
        <f>+I38</f>
        <v>0</v>
      </c>
      <c r="AA38" s="34"/>
      <c r="AB38" s="34"/>
      <c r="AC38" s="34">
        <f>+J38</f>
        <v>0</v>
      </c>
    </row>
    <row r="40" spans="2:29" ht="14.5">
      <c r="B40" s="125">
        <v>7</v>
      </c>
      <c r="C40" s="167" t="s">
        <v>15</v>
      </c>
      <c r="D40" s="160" t="s">
        <v>213</v>
      </c>
      <c r="E40" s="168">
        <v>0</v>
      </c>
      <c r="F40" s="168">
        <v>0</v>
      </c>
      <c r="G40" s="168">
        <v>0</v>
      </c>
      <c r="H40" s="168">
        <v>0</v>
      </c>
      <c r="I40" s="168">
        <v>0</v>
      </c>
      <c r="J40" s="158">
        <f>+E40+F40+G40+H40+I40</f>
        <v>0</v>
      </c>
      <c r="K40" s="33"/>
      <c r="L40" s="34">
        <f>+E40</f>
        <v>0</v>
      </c>
      <c r="M40" s="34"/>
      <c r="N40" s="34"/>
      <c r="O40" s="34">
        <f>+F40</f>
        <v>0</v>
      </c>
      <c r="P40" s="34"/>
      <c r="Q40" s="34"/>
      <c r="R40" s="34">
        <f>+G40</f>
        <v>0</v>
      </c>
      <c r="S40" s="34"/>
      <c r="T40" s="34"/>
      <c r="U40" s="34">
        <f>+H40</f>
        <v>0</v>
      </c>
      <c r="V40" s="34"/>
      <c r="W40" s="34"/>
      <c r="X40" s="34">
        <f>+I40</f>
        <v>0</v>
      </c>
      <c r="Y40" s="34"/>
      <c r="Z40" s="34"/>
      <c r="AA40" s="34">
        <f>+J40</f>
        <v>0</v>
      </c>
      <c r="AB40" s="34"/>
      <c r="AC40" s="34"/>
    </row>
    <row r="41" spans="2:29" ht="14.5">
      <c r="D41" s="160" t="s">
        <v>217</v>
      </c>
      <c r="E41" s="168">
        <v>0</v>
      </c>
      <c r="F41" s="168">
        <v>0</v>
      </c>
      <c r="G41" s="168">
        <v>0</v>
      </c>
      <c r="H41" s="168">
        <v>0</v>
      </c>
      <c r="I41" s="168">
        <v>0</v>
      </c>
      <c r="J41" s="158">
        <f>+E41+F41+G41+H41+I41</f>
        <v>0</v>
      </c>
      <c r="K41" s="33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</row>
    <row r="42" spans="2:29" ht="14.5">
      <c r="D42" s="160" t="s">
        <v>214</v>
      </c>
      <c r="E42" s="158">
        <f>+E40+E41</f>
        <v>0</v>
      </c>
      <c r="F42" s="158">
        <f>+F40+F41</f>
        <v>0</v>
      </c>
      <c r="G42" s="158">
        <f>+G40+G41</f>
        <v>0</v>
      </c>
      <c r="H42" s="158">
        <f>+H40+H41</f>
        <v>0</v>
      </c>
      <c r="I42" s="158">
        <f>+I40+I41</f>
        <v>0</v>
      </c>
      <c r="J42" s="158">
        <f>+E42+F42+G42+H42+I42</f>
        <v>0</v>
      </c>
      <c r="K42" s="33"/>
      <c r="L42" s="34"/>
      <c r="M42" s="34">
        <f>+E42</f>
        <v>0</v>
      </c>
      <c r="N42" s="34"/>
      <c r="O42" s="34"/>
      <c r="P42" s="34">
        <f>+F42</f>
        <v>0</v>
      </c>
      <c r="Q42" s="34"/>
      <c r="R42" s="34"/>
      <c r="S42" s="34">
        <f>+G42</f>
        <v>0</v>
      </c>
      <c r="T42" s="34"/>
      <c r="U42" s="34"/>
      <c r="V42" s="34">
        <f>+H42</f>
        <v>0</v>
      </c>
      <c r="W42" s="34"/>
      <c r="X42" s="34"/>
      <c r="Y42" s="34">
        <f>+I42</f>
        <v>0</v>
      </c>
      <c r="Z42" s="34"/>
      <c r="AA42" s="34"/>
      <c r="AB42" s="34">
        <f>+J42</f>
        <v>0</v>
      </c>
      <c r="AC42" s="34"/>
    </row>
    <row r="43" spans="2:29" ht="14.5">
      <c r="D43" s="160" t="s">
        <v>142</v>
      </c>
      <c r="E43" s="158">
        <f>IF(E42&lt;25000, E42,25000)</f>
        <v>0</v>
      </c>
      <c r="F43" s="158">
        <f>IF(E43&lt;25000,IF((E43+F42)&lt;25000,F42,25000-E43),0)</f>
        <v>0</v>
      </c>
      <c r="G43" s="158">
        <f>IF((F43+E43)&lt;25000,IF((F43+G42+E43)&lt;25000,G42,25000-F43-E43),0)</f>
        <v>0</v>
      </c>
      <c r="H43" s="158">
        <f>IF((G43+F43+E43)&lt;25000,IF((E43+F43+G43+H42)&lt;25000,H42,25000-G43-F43-E43),0)</f>
        <v>0</v>
      </c>
      <c r="I43" s="158">
        <f>IF((H43+G43+F43+E43)&lt;25000,IF((E43+F43+G43+H43+I42)&lt;25000,I42,25000-H43-G43-F43-E43),0)</f>
        <v>0</v>
      </c>
      <c r="J43" s="158">
        <f>+E43+F43+G43+H43+I43</f>
        <v>0</v>
      </c>
      <c r="K43" s="33"/>
      <c r="L43" s="34"/>
      <c r="M43" s="34"/>
      <c r="N43" s="34">
        <f>+E43</f>
        <v>0</v>
      </c>
      <c r="O43" s="34"/>
      <c r="P43" s="34"/>
      <c r="Q43" s="34">
        <f>+F43</f>
        <v>0</v>
      </c>
      <c r="R43" s="34"/>
      <c r="S43" s="34"/>
      <c r="T43" s="34">
        <f>+G43</f>
        <v>0</v>
      </c>
      <c r="U43" s="34"/>
      <c r="V43" s="34"/>
      <c r="W43" s="34">
        <f>+H43</f>
        <v>0</v>
      </c>
      <c r="X43" s="34"/>
      <c r="Y43" s="34"/>
      <c r="Z43" s="34">
        <f>+I43</f>
        <v>0</v>
      </c>
      <c r="AA43" s="34"/>
      <c r="AB43" s="34"/>
      <c r="AC43" s="34">
        <f>+J43</f>
        <v>0</v>
      </c>
    </row>
    <row r="44" spans="2:29" s="169" customFormat="1">
      <c r="D44" s="175"/>
    </row>
    <row r="45" spans="2:29" s="169" customFormat="1">
      <c r="D45" s="175"/>
    </row>
    <row r="46" spans="2:29" s="169" customFormat="1">
      <c r="D46" s="175"/>
    </row>
    <row r="47" spans="2:29" s="169" customFormat="1">
      <c r="D47" s="175"/>
    </row>
    <row r="48" spans="2:29" s="169" customFormat="1">
      <c r="D48" s="175"/>
    </row>
    <row r="49" spans="4:4" s="169" customFormat="1">
      <c r="D49" s="175"/>
    </row>
    <row r="50" spans="4:4" s="169" customFormat="1">
      <c r="D50" s="175"/>
    </row>
    <row r="51" spans="4:4" s="169" customFormat="1">
      <c r="D51" s="175"/>
    </row>
    <row r="52" spans="4:4" s="169" customFormat="1">
      <c r="D52" s="175"/>
    </row>
    <row r="53" spans="4:4" s="169" customFormat="1">
      <c r="D53" s="175"/>
    </row>
    <row r="54" spans="4:4" s="169" customFormat="1">
      <c r="D54" s="175"/>
    </row>
    <row r="55" spans="4:4" s="169" customFormat="1">
      <c r="D55" s="175"/>
    </row>
    <row r="56" spans="4:4" s="169" customFormat="1">
      <c r="D56" s="175"/>
    </row>
    <row r="57" spans="4:4" s="169" customFormat="1">
      <c r="D57" s="175"/>
    </row>
    <row r="58" spans="4:4" s="169" customFormat="1">
      <c r="D58" s="175"/>
    </row>
    <row r="59" spans="4:4" s="169" customFormat="1">
      <c r="D59" s="175"/>
    </row>
    <row r="60" spans="4:4" s="169" customFormat="1">
      <c r="D60" s="175"/>
    </row>
    <row r="61" spans="4:4" s="169" customFormat="1">
      <c r="D61" s="175"/>
    </row>
    <row r="62" spans="4:4" s="169" customFormat="1">
      <c r="D62" s="175"/>
    </row>
    <row r="63" spans="4:4" s="169" customFormat="1">
      <c r="D63" s="175"/>
    </row>
    <row r="64" spans="4:4" s="169" customFormat="1">
      <c r="D64" s="175"/>
    </row>
    <row r="65" spans="4:4" s="169" customFormat="1">
      <c r="D65" s="175"/>
    </row>
    <row r="66" spans="4:4" s="169" customFormat="1">
      <c r="D66" s="175"/>
    </row>
    <row r="67" spans="4:4" s="169" customFormat="1">
      <c r="D67" s="175"/>
    </row>
    <row r="68" spans="4:4" s="169" customFormat="1">
      <c r="D68" s="175"/>
    </row>
    <row r="69" spans="4:4" s="169" customFormat="1">
      <c r="D69" s="175"/>
    </row>
    <row r="70" spans="4:4" s="169" customFormat="1">
      <c r="D70" s="175"/>
    </row>
    <row r="71" spans="4:4" s="169" customFormat="1">
      <c r="D71" s="175"/>
    </row>
    <row r="72" spans="4:4" s="169" customFormat="1">
      <c r="D72" s="175"/>
    </row>
    <row r="73" spans="4:4" s="169" customFormat="1">
      <c r="D73" s="175"/>
    </row>
    <row r="74" spans="4:4" s="169" customFormat="1">
      <c r="D74" s="175"/>
    </row>
    <row r="75" spans="4:4" s="169" customFormat="1">
      <c r="D75" s="175"/>
    </row>
    <row r="76" spans="4:4" s="169" customFormat="1">
      <c r="D76" s="175"/>
    </row>
    <row r="77" spans="4:4" s="169" customFormat="1">
      <c r="D77" s="175"/>
    </row>
    <row r="78" spans="4:4" s="169" customFormat="1">
      <c r="D78" s="175"/>
    </row>
    <row r="79" spans="4:4" s="169" customFormat="1">
      <c r="D79" s="175"/>
    </row>
    <row r="80" spans="4:4" s="169" customFormat="1">
      <c r="D80" s="175"/>
    </row>
    <row r="81" spans="4:4" s="169" customFormat="1">
      <c r="D81" s="175"/>
    </row>
    <row r="82" spans="4:4" s="169" customFormat="1">
      <c r="D82" s="175"/>
    </row>
    <row r="83" spans="4:4" s="169" customFormat="1">
      <c r="D83" s="175"/>
    </row>
    <row r="84" spans="4:4" s="169" customFormat="1">
      <c r="D84" s="175"/>
    </row>
    <row r="85" spans="4:4" s="169" customFormat="1">
      <c r="D85" s="175"/>
    </row>
    <row r="86" spans="4:4" s="169" customFormat="1">
      <c r="D86" s="175"/>
    </row>
    <row r="87" spans="4:4" s="169" customFormat="1">
      <c r="D87" s="175"/>
    </row>
    <row r="88" spans="4:4" s="169" customFormat="1">
      <c r="D88" s="175"/>
    </row>
    <row r="89" spans="4:4" s="169" customFormat="1">
      <c r="D89" s="175"/>
    </row>
    <row r="90" spans="4:4" s="169" customFormat="1">
      <c r="D90" s="175"/>
    </row>
    <row r="91" spans="4:4" s="169" customFormat="1">
      <c r="D91" s="175"/>
    </row>
    <row r="92" spans="4:4" s="169" customFormat="1">
      <c r="D92" s="175"/>
    </row>
    <row r="93" spans="4:4" s="169" customFormat="1">
      <c r="D93" s="175"/>
    </row>
    <row r="94" spans="4:4" s="169" customFormat="1">
      <c r="D94" s="175"/>
    </row>
    <row r="95" spans="4:4" s="169" customFormat="1">
      <c r="D95" s="175"/>
    </row>
    <row r="96" spans="4:4" s="169" customFormat="1">
      <c r="D96" s="175"/>
    </row>
    <row r="97" spans="4:4" s="169" customFormat="1">
      <c r="D97" s="175"/>
    </row>
    <row r="98" spans="4:4" s="169" customFormat="1">
      <c r="D98" s="175"/>
    </row>
    <row r="99" spans="4:4" s="169" customFormat="1">
      <c r="D99" s="175"/>
    </row>
    <row r="100" spans="4:4" s="169" customFormat="1">
      <c r="D100" s="175"/>
    </row>
    <row r="101" spans="4:4" s="169" customFormat="1">
      <c r="D101" s="175"/>
    </row>
    <row r="102" spans="4:4" s="169" customFormat="1">
      <c r="D102" s="175"/>
    </row>
    <row r="103" spans="4:4" s="169" customFormat="1">
      <c r="D103" s="175"/>
    </row>
    <row r="104" spans="4:4" s="169" customFormat="1">
      <c r="D104" s="175"/>
    </row>
    <row r="105" spans="4:4" s="169" customFormat="1">
      <c r="D105" s="175"/>
    </row>
    <row r="106" spans="4:4" s="169" customFormat="1">
      <c r="D106" s="175"/>
    </row>
    <row r="107" spans="4:4" s="169" customFormat="1">
      <c r="D107" s="175"/>
    </row>
    <row r="108" spans="4:4" s="169" customFormat="1">
      <c r="D108" s="175"/>
    </row>
    <row r="109" spans="4:4" s="169" customFormat="1">
      <c r="D109" s="175"/>
    </row>
    <row r="110" spans="4:4" s="169" customFormat="1">
      <c r="D110" s="175"/>
    </row>
    <row r="111" spans="4:4" s="169" customFormat="1">
      <c r="D111" s="175"/>
    </row>
    <row r="112" spans="4:4" s="169" customFormat="1">
      <c r="D112" s="175"/>
    </row>
    <row r="113" spans="4:4" s="169" customFormat="1">
      <c r="D113" s="175"/>
    </row>
    <row r="114" spans="4:4" s="169" customFormat="1">
      <c r="D114" s="175"/>
    </row>
    <row r="115" spans="4:4" s="169" customFormat="1">
      <c r="D115" s="175"/>
    </row>
    <row r="116" spans="4:4" s="169" customFormat="1">
      <c r="D116" s="175"/>
    </row>
    <row r="117" spans="4:4" s="169" customFormat="1">
      <c r="D117" s="175"/>
    </row>
    <row r="118" spans="4:4" s="169" customFormat="1">
      <c r="D118" s="175"/>
    </row>
    <row r="119" spans="4:4" s="169" customFormat="1">
      <c r="D119" s="175"/>
    </row>
    <row r="120" spans="4:4" s="169" customFormat="1">
      <c r="D120" s="175"/>
    </row>
    <row r="121" spans="4:4" s="169" customFormat="1">
      <c r="D121" s="175"/>
    </row>
    <row r="122" spans="4:4" s="169" customFormat="1">
      <c r="D122" s="175"/>
    </row>
    <row r="123" spans="4:4" s="169" customFormat="1">
      <c r="D123" s="175"/>
    </row>
    <row r="124" spans="4:4" s="169" customFormat="1">
      <c r="D124" s="175"/>
    </row>
    <row r="125" spans="4:4" s="169" customFormat="1">
      <c r="D125" s="175"/>
    </row>
    <row r="126" spans="4:4" s="169" customFormat="1">
      <c r="D126" s="175"/>
    </row>
    <row r="127" spans="4:4" s="169" customFormat="1">
      <c r="D127" s="175"/>
    </row>
    <row r="128" spans="4:4" s="169" customFormat="1">
      <c r="D128" s="175"/>
    </row>
    <row r="129" spans="4:4" s="169" customFormat="1">
      <c r="D129" s="175"/>
    </row>
    <row r="130" spans="4:4" s="169" customFormat="1">
      <c r="D130" s="175"/>
    </row>
    <row r="131" spans="4:4" s="169" customFormat="1">
      <c r="D131" s="175"/>
    </row>
    <row r="132" spans="4:4" s="169" customFormat="1">
      <c r="D132" s="175"/>
    </row>
    <row r="133" spans="4:4" s="169" customFormat="1">
      <c r="D133" s="175"/>
    </row>
    <row r="134" spans="4:4" s="169" customFormat="1">
      <c r="D134" s="175"/>
    </row>
    <row r="135" spans="4:4" s="169" customFormat="1">
      <c r="D135" s="175"/>
    </row>
    <row r="136" spans="4:4" s="169" customFormat="1">
      <c r="D136" s="175"/>
    </row>
    <row r="137" spans="4:4" s="169" customFormat="1">
      <c r="D137" s="175"/>
    </row>
    <row r="138" spans="4:4" s="169" customFormat="1">
      <c r="D138" s="175"/>
    </row>
    <row r="139" spans="4:4" s="169" customFormat="1">
      <c r="D139" s="175"/>
    </row>
    <row r="140" spans="4:4" s="169" customFormat="1">
      <c r="D140" s="175"/>
    </row>
    <row r="141" spans="4:4" s="169" customFormat="1">
      <c r="D141" s="175"/>
    </row>
    <row r="142" spans="4:4" s="169" customFormat="1">
      <c r="D142" s="175"/>
    </row>
    <row r="143" spans="4:4" s="169" customFormat="1">
      <c r="D143" s="175"/>
    </row>
    <row r="144" spans="4:4" s="169" customFormat="1">
      <c r="D144" s="175"/>
    </row>
    <row r="145" spans="4:4" s="169" customFormat="1">
      <c r="D145" s="175"/>
    </row>
    <row r="146" spans="4:4" s="169" customFormat="1">
      <c r="D146" s="175"/>
    </row>
    <row r="147" spans="4:4" s="169" customFormat="1">
      <c r="D147" s="175"/>
    </row>
    <row r="148" spans="4:4" s="169" customFormat="1">
      <c r="D148" s="175"/>
    </row>
    <row r="149" spans="4:4" s="169" customFormat="1">
      <c r="D149" s="175"/>
    </row>
    <row r="150" spans="4:4" s="169" customFormat="1">
      <c r="D150" s="175"/>
    </row>
    <row r="151" spans="4:4" s="169" customFormat="1">
      <c r="D151" s="175"/>
    </row>
    <row r="152" spans="4:4" s="169" customFormat="1">
      <c r="D152" s="175"/>
    </row>
    <row r="153" spans="4:4" s="169" customFormat="1">
      <c r="D153" s="175"/>
    </row>
    <row r="154" spans="4:4" s="169" customFormat="1">
      <c r="D154" s="175"/>
    </row>
    <row r="155" spans="4:4" s="169" customFormat="1">
      <c r="D155" s="175"/>
    </row>
    <row r="156" spans="4:4" s="169" customFormat="1">
      <c r="D156" s="175"/>
    </row>
    <row r="157" spans="4:4" s="169" customFormat="1">
      <c r="D157" s="175"/>
    </row>
    <row r="158" spans="4:4" s="169" customFormat="1">
      <c r="D158" s="175"/>
    </row>
    <row r="159" spans="4:4" s="169" customFormat="1">
      <c r="D159" s="175"/>
    </row>
    <row r="160" spans="4:4" s="169" customFormat="1">
      <c r="D160" s="175"/>
    </row>
    <row r="161" spans="4:4" s="169" customFormat="1">
      <c r="D161" s="175"/>
    </row>
    <row r="162" spans="4:4" s="169" customFormat="1">
      <c r="D162" s="175"/>
    </row>
    <row r="163" spans="4:4" s="169" customFormat="1">
      <c r="D163" s="175"/>
    </row>
    <row r="164" spans="4:4" s="169" customFormat="1">
      <c r="D164" s="175"/>
    </row>
    <row r="165" spans="4:4" s="169" customFormat="1">
      <c r="D165" s="175"/>
    </row>
    <row r="166" spans="4:4" s="169" customFormat="1">
      <c r="D166" s="175"/>
    </row>
    <row r="167" spans="4:4" s="169" customFormat="1">
      <c r="D167" s="175"/>
    </row>
    <row r="168" spans="4:4" s="169" customFormat="1">
      <c r="D168" s="175"/>
    </row>
    <row r="169" spans="4:4" s="169" customFormat="1">
      <c r="D169" s="175"/>
    </row>
    <row r="170" spans="4:4" s="169" customFormat="1">
      <c r="D170" s="175"/>
    </row>
    <row r="171" spans="4:4" s="169" customFormat="1">
      <c r="D171" s="175"/>
    </row>
    <row r="172" spans="4:4" s="169" customFormat="1">
      <c r="D172" s="175"/>
    </row>
    <row r="173" spans="4:4" s="169" customFormat="1">
      <c r="D173" s="175"/>
    </row>
    <row r="174" spans="4:4" s="169" customFormat="1">
      <c r="D174" s="175"/>
    </row>
    <row r="175" spans="4:4" s="169" customFormat="1">
      <c r="D175" s="175"/>
    </row>
    <row r="176" spans="4:4" s="169" customFormat="1">
      <c r="D176" s="175"/>
    </row>
    <row r="177" spans="4:4" s="169" customFormat="1">
      <c r="D177" s="175"/>
    </row>
    <row r="178" spans="4:4" s="169" customFormat="1">
      <c r="D178" s="175"/>
    </row>
    <row r="179" spans="4:4" s="169" customFormat="1">
      <c r="D179" s="175"/>
    </row>
    <row r="180" spans="4:4" s="169" customFormat="1">
      <c r="D180" s="175"/>
    </row>
    <row r="181" spans="4:4" s="169" customFormat="1">
      <c r="D181" s="175"/>
    </row>
    <row r="182" spans="4:4" s="169" customFormat="1">
      <c r="D182" s="175"/>
    </row>
    <row r="183" spans="4:4" s="169" customFormat="1">
      <c r="D183" s="175"/>
    </row>
    <row r="184" spans="4:4" s="169" customFormat="1">
      <c r="D184" s="175"/>
    </row>
    <row r="185" spans="4:4" s="169" customFormat="1">
      <c r="D185" s="175"/>
    </row>
    <row r="186" spans="4:4" s="169" customFormat="1">
      <c r="D186" s="175"/>
    </row>
    <row r="187" spans="4:4" s="169" customFormat="1">
      <c r="D187" s="175"/>
    </row>
    <row r="188" spans="4:4" s="169" customFormat="1">
      <c r="D188" s="175"/>
    </row>
    <row r="189" spans="4:4" s="169" customFormat="1">
      <c r="D189" s="175"/>
    </row>
    <row r="190" spans="4:4" s="169" customFormat="1">
      <c r="D190" s="175"/>
    </row>
    <row r="191" spans="4:4" s="169" customFormat="1">
      <c r="D191" s="175"/>
    </row>
    <row r="192" spans="4:4" s="169" customFormat="1">
      <c r="D192" s="175"/>
    </row>
    <row r="193" spans="4:4" s="169" customFormat="1">
      <c r="D193" s="175"/>
    </row>
    <row r="194" spans="4:4" s="169" customFormat="1">
      <c r="D194" s="175"/>
    </row>
    <row r="195" spans="4:4" s="169" customFormat="1">
      <c r="D195" s="175"/>
    </row>
    <row r="196" spans="4:4" s="169" customFormat="1">
      <c r="D196" s="175"/>
    </row>
    <row r="197" spans="4:4" s="169" customFormat="1">
      <c r="D197" s="175"/>
    </row>
    <row r="198" spans="4:4" s="169" customFormat="1">
      <c r="D198" s="175"/>
    </row>
    <row r="199" spans="4:4" s="169" customFormat="1">
      <c r="D199" s="175"/>
    </row>
    <row r="200" spans="4:4" s="169" customFormat="1">
      <c r="D200" s="175"/>
    </row>
  </sheetData>
  <sheetProtection algorithmName="SHA-512" hashValue="rxPDVearUNayRHR6cHKyNxcOicTvkeNgKZ4+ajcsU/QENlCEivto93ywuhClR97lHhqf7vUmGI9YQn2U50ud1A==" saltValue="spuFUuusrZikCTbWnC7pmQ==" spinCount="100000" sheet="1" objects="1" scenarios="1"/>
  <mergeCells count="4">
    <mergeCell ref="A1:AO1"/>
    <mergeCell ref="C2:D2"/>
    <mergeCell ref="C4:D4"/>
    <mergeCell ref="C6:D6"/>
  </mergeCells>
  <dataValidations count="1">
    <dataValidation allowBlank="1" showInputMessage="1" showErrorMessage="1" prompt="If more than 7 subawards, please copy all 4 rows (Direct Cost, Indirect cost, Total Cost and MTDC) and paste beneath Sub #7." sqref="C10 C15 C20 C25 C30 C35 C40" xr:uid="{00000000-0002-0000-0900-000000000000}"/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F160"/>
  <sheetViews>
    <sheetView workbookViewId="0">
      <selection activeCell="D35" sqref="D35"/>
    </sheetView>
  </sheetViews>
  <sheetFormatPr defaultColWidth="41.453125" defaultRowHeight="13"/>
  <cols>
    <col min="1" max="1" width="53" style="189" customWidth="1"/>
    <col min="2" max="6" width="10.453125" style="3" customWidth="1"/>
    <col min="7" max="16384" width="41.453125" style="3"/>
  </cols>
  <sheetData>
    <row r="1" spans="1:32" s="1" customFormat="1" ht="15" thickBot="1">
      <c r="A1" s="391" t="s">
        <v>218</v>
      </c>
      <c r="B1" s="392"/>
      <c r="C1" s="392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8"/>
      <c r="AF1" s="178"/>
    </row>
    <row r="2" spans="1:32" ht="14">
      <c r="A2" s="181"/>
      <c r="B2" s="22"/>
      <c r="C2" s="22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  <c r="AB2" s="7"/>
      <c r="AC2" s="9"/>
      <c r="AD2" s="7"/>
    </row>
    <row r="3" spans="1:32" ht="15.5">
      <c r="A3" s="182" t="s">
        <v>219</v>
      </c>
      <c r="B3" s="183" t="s">
        <v>247</v>
      </c>
      <c r="C3" s="184"/>
    </row>
    <row r="4" spans="1:32" ht="8.15" customHeight="1">
      <c r="A4" s="182"/>
      <c r="B4" s="183"/>
      <c r="C4" s="184"/>
    </row>
    <row r="5" spans="1:32" ht="8.15" customHeight="1">
      <c r="A5" s="185"/>
      <c r="B5" s="186"/>
      <c r="D5"/>
      <c r="E5"/>
    </row>
    <row r="6" spans="1:32" ht="15.5">
      <c r="A6" s="187" t="s">
        <v>220</v>
      </c>
      <c r="B6" s="186"/>
      <c r="D6"/>
      <c r="E6"/>
    </row>
    <row r="7" spans="1:32" ht="14.5">
      <c r="A7" s="188" t="s">
        <v>221</v>
      </c>
      <c r="D7"/>
      <c r="E7"/>
    </row>
    <row r="8" spans="1:32" ht="14.5">
      <c r="A8" s="188" t="s">
        <v>222</v>
      </c>
      <c r="D8"/>
      <c r="E8"/>
    </row>
    <row r="9" spans="1:32" ht="14.5">
      <c r="A9" s="188" t="s">
        <v>223</v>
      </c>
      <c r="D9"/>
      <c r="E9"/>
    </row>
    <row r="10" spans="1:32" ht="14.5">
      <c r="A10" s="188" t="s">
        <v>224</v>
      </c>
      <c r="D10"/>
      <c r="E10"/>
    </row>
    <row r="11" spans="1:32" ht="14.5">
      <c r="A11" s="188" t="s">
        <v>225</v>
      </c>
      <c r="D11"/>
      <c r="E11"/>
    </row>
    <row r="12" spans="1:32" ht="14.5">
      <c r="D12"/>
      <c r="E12"/>
    </row>
    <row r="13" spans="1:32" ht="14.5">
      <c r="A13" s="75" t="s">
        <v>226</v>
      </c>
      <c r="D13"/>
      <c r="E13"/>
    </row>
    <row r="14" spans="1:32" ht="14.5">
      <c r="A14" s="188" t="s">
        <v>227</v>
      </c>
      <c r="D14"/>
      <c r="E14"/>
    </row>
    <row r="15" spans="1:32" ht="14.5">
      <c r="A15" s="188" t="s">
        <v>228</v>
      </c>
      <c r="D15"/>
      <c r="E15"/>
    </row>
    <row r="16" spans="1:32" ht="14.5">
      <c r="A16" s="188" t="s">
        <v>229</v>
      </c>
      <c r="D16"/>
      <c r="E16"/>
    </row>
    <row r="17" spans="1:6" ht="14.5">
      <c r="A17" s="188" t="s">
        <v>230</v>
      </c>
      <c r="D17"/>
      <c r="E17"/>
    </row>
    <row r="18" spans="1:6" ht="14.5">
      <c r="A18" s="188" t="s">
        <v>231</v>
      </c>
      <c r="D18"/>
      <c r="E18"/>
    </row>
    <row r="19" spans="1:6" ht="12.5">
      <c r="A19" s="188" t="s">
        <v>232</v>
      </c>
    </row>
    <row r="20" spans="1:6" ht="16.5" customHeight="1"/>
    <row r="21" spans="1:6" ht="8.15" customHeight="1">
      <c r="A21" s="23"/>
    </row>
    <row r="22" spans="1:6">
      <c r="A22" s="75" t="s">
        <v>233</v>
      </c>
    </row>
    <row r="23" spans="1:6" ht="12.5">
      <c r="A23" s="188" t="s">
        <v>234</v>
      </c>
    </row>
    <row r="24" spans="1:6" ht="12.5">
      <c r="A24" s="188" t="s">
        <v>235</v>
      </c>
    </row>
    <row r="25" spans="1:6" ht="12.5">
      <c r="A25" s="188" t="s">
        <v>236</v>
      </c>
    </row>
    <row r="26" spans="1:6" ht="12.5">
      <c r="A26" s="188" t="s">
        <v>237</v>
      </c>
    </row>
    <row r="27" spans="1:6" ht="12.5">
      <c r="A27" s="188" t="s">
        <v>238</v>
      </c>
    </row>
    <row r="28" spans="1:6" ht="12.5">
      <c r="A28" s="190"/>
    </row>
    <row r="29" spans="1:6">
      <c r="A29" s="75" t="s">
        <v>239</v>
      </c>
      <c r="B29" s="65" t="s">
        <v>89</v>
      </c>
      <c r="C29" s="65" t="s">
        <v>90</v>
      </c>
      <c r="D29" s="65" t="s">
        <v>91</v>
      </c>
      <c r="E29" s="65" t="s">
        <v>92</v>
      </c>
      <c r="F29" s="65" t="s">
        <v>93</v>
      </c>
    </row>
    <row r="30" spans="1:6" ht="12.5">
      <c r="A30" s="188" t="s">
        <v>224</v>
      </c>
      <c r="B30" s="234">
        <v>0.32200000000000001</v>
      </c>
      <c r="C30" s="234">
        <f t="shared" ref="C30:F36" si="0">B30*(1+HI_inflation)</f>
        <v>0.33166000000000001</v>
      </c>
      <c r="D30" s="234">
        <f t="shared" si="0"/>
        <v>0.34160980000000002</v>
      </c>
      <c r="E30" s="234">
        <f t="shared" si="0"/>
        <v>0.35185809400000001</v>
      </c>
      <c r="F30" s="234">
        <f t="shared" si="0"/>
        <v>0.36241383682</v>
      </c>
    </row>
    <row r="31" spans="1:6" ht="12.5">
      <c r="A31" s="188" t="s">
        <v>240</v>
      </c>
      <c r="B31" s="234">
        <v>0.377</v>
      </c>
      <c r="C31" s="234">
        <f t="shared" si="0"/>
        <v>0.38830999999999999</v>
      </c>
      <c r="D31" s="234">
        <f t="shared" si="0"/>
        <v>0.39995930000000002</v>
      </c>
      <c r="E31" s="234">
        <f t="shared" si="0"/>
        <v>0.41195807900000003</v>
      </c>
      <c r="F31" s="234">
        <f t="shared" si="0"/>
        <v>0.42431682137000004</v>
      </c>
    </row>
    <row r="32" spans="1:6" ht="12.5">
      <c r="A32" s="188" t="s">
        <v>241</v>
      </c>
      <c r="B32" s="234">
        <v>0.496</v>
      </c>
      <c r="C32" s="234">
        <f t="shared" si="0"/>
        <v>0.51088</v>
      </c>
      <c r="D32" s="234">
        <f t="shared" si="0"/>
        <v>0.52620639999999996</v>
      </c>
      <c r="E32" s="234">
        <f t="shared" si="0"/>
        <v>0.54199259199999994</v>
      </c>
      <c r="F32" s="234">
        <f t="shared" si="0"/>
        <v>0.55825236975999992</v>
      </c>
    </row>
    <row r="33" spans="1:6" ht="12.5">
      <c r="A33" s="188" t="s">
        <v>242</v>
      </c>
      <c r="B33" s="235">
        <v>0.108</v>
      </c>
      <c r="C33" s="234">
        <f t="shared" ref="C33:C34" si="1">B33*(1+HI_inflation)</f>
        <v>0.11124000000000001</v>
      </c>
      <c r="D33" s="234">
        <f t="shared" ref="D33:D34" si="2">C33*(1+HI_inflation)</f>
        <v>0.1145772</v>
      </c>
      <c r="E33" s="234">
        <f t="shared" ref="E33:E34" si="3">D33*(1+HI_inflation)</f>
        <v>0.11801451600000001</v>
      </c>
      <c r="F33" s="234">
        <f t="shared" ref="F33:F34" si="4">E33*(1+HI_inflation)</f>
        <v>0.12155495148000002</v>
      </c>
    </row>
    <row r="34" spans="1:6" ht="12.5">
      <c r="A34" s="188" t="s">
        <v>248</v>
      </c>
      <c r="B34" s="235">
        <v>5.8000000000000003E-2</v>
      </c>
      <c r="C34" s="234">
        <f t="shared" si="1"/>
        <v>5.9740000000000001E-2</v>
      </c>
      <c r="D34" s="234">
        <f t="shared" si="2"/>
        <v>6.1532200000000002E-2</v>
      </c>
      <c r="E34" s="234">
        <f t="shared" si="3"/>
        <v>6.3378166E-2</v>
      </c>
      <c r="F34" s="234">
        <f t="shared" si="4"/>
        <v>6.5279510979999997E-2</v>
      </c>
    </row>
    <row r="35" spans="1:6" ht="12.5">
      <c r="A35" s="188" t="s">
        <v>249</v>
      </c>
      <c r="B35" s="235">
        <v>1.9E-2</v>
      </c>
      <c r="C35" s="234">
        <f t="shared" si="0"/>
        <v>1.9570000000000001E-2</v>
      </c>
      <c r="D35" s="234">
        <f t="shared" si="0"/>
        <v>2.0157100000000001E-2</v>
      </c>
      <c r="E35" s="234">
        <f t="shared" si="0"/>
        <v>2.0761813E-2</v>
      </c>
      <c r="F35" s="234">
        <f t="shared" si="0"/>
        <v>2.1384667390000001E-2</v>
      </c>
    </row>
    <row r="36" spans="1:6" ht="12.5">
      <c r="A36" s="188" t="s">
        <v>243</v>
      </c>
      <c r="B36" s="235">
        <v>7.6999999999999999E-2</v>
      </c>
      <c r="C36" s="234">
        <f t="shared" si="0"/>
        <v>7.9310000000000005E-2</v>
      </c>
      <c r="D36" s="234">
        <f t="shared" si="0"/>
        <v>8.1689300000000006E-2</v>
      </c>
      <c r="E36" s="234">
        <f t="shared" si="0"/>
        <v>8.4139979000000004E-2</v>
      </c>
      <c r="F36" s="234">
        <f t="shared" si="0"/>
        <v>8.6664178370000011E-2</v>
      </c>
    </row>
    <row r="37" spans="1:6" ht="16.5" customHeight="1">
      <c r="A37" s="188" t="s">
        <v>40</v>
      </c>
      <c r="B37" s="282">
        <v>0</v>
      </c>
      <c r="C37" s="282">
        <v>0</v>
      </c>
      <c r="D37" s="282">
        <v>0</v>
      </c>
      <c r="E37" s="282">
        <v>0</v>
      </c>
      <c r="F37" s="282">
        <v>0</v>
      </c>
    </row>
    <row r="38" spans="1:6" ht="8.15" customHeight="1">
      <c r="A38" s="188"/>
    </row>
    <row r="39" spans="1:6" ht="8.15" customHeight="1">
      <c r="A39" s="188"/>
    </row>
    <row r="40" spans="1:6" ht="8.15" customHeight="1">
      <c r="A40" s="188"/>
    </row>
    <row r="41" spans="1:6">
      <c r="A41" s="75" t="s">
        <v>244</v>
      </c>
    </row>
    <row r="42" spans="1:6" ht="12.5">
      <c r="A42" s="188" t="s">
        <v>245</v>
      </c>
      <c r="B42" s="3">
        <v>431.43</v>
      </c>
    </row>
    <row r="43" spans="1:6" ht="12.5">
      <c r="A43" s="188" t="s">
        <v>246</v>
      </c>
      <c r="B43" s="3">
        <v>877.17</v>
      </c>
    </row>
    <row r="44" spans="1:6" ht="12.5">
      <c r="A44" s="188" t="s">
        <v>15</v>
      </c>
      <c r="B44" s="191" t="s">
        <v>15</v>
      </c>
    </row>
    <row r="45" spans="1:6" ht="12.5">
      <c r="A45" s="188"/>
      <c r="B45" s="191"/>
    </row>
    <row r="46" spans="1:6" ht="14.5">
      <c r="A46" s="192"/>
    </row>
    <row r="47" spans="1:6" ht="14.5">
      <c r="A47" s="192"/>
    </row>
    <row r="48" spans="1:6" ht="14.5">
      <c r="A48" s="192"/>
    </row>
    <row r="49" spans="1:1" ht="14.5">
      <c r="A49" s="192"/>
    </row>
    <row r="50" spans="1:1" ht="14.5">
      <c r="A50" s="192"/>
    </row>
    <row r="51" spans="1:1" ht="14.5">
      <c r="A51" s="192"/>
    </row>
    <row r="52" spans="1:1" ht="14.5">
      <c r="A52" s="192"/>
    </row>
    <row r="53" spans="1:1" ht="14.5">
      <c r="A53" s="192"/>
    </row>
    <row r="54" spans="1:1" ht="14.5">
      <c r="A54" s="192"/>
    </row>
    <row r="55" spans="1:1" ht="14.5">
      <c r="A55" s="192"/>
    </row>
    <row r="56" spans="1:1" ht="14.5">
      <c r="A56" s="192"/>
    </row>
    <row r="57" spans="1:1" ht="14.5">
      <c r="A57" s="192"/>
    </row>
    <row r="58" spans="1:1" ht="14.5">
      <c r="A58" s="192"/>
    </row>
    <row r="59" spans="1:1" ht="14.5">
      <c r="A59" s="192"/>
    </row>
    <row r="60" spans="1:1" ht="14.5">
      <c r="A60" s="192"/>
    </row>
    <row r="61" spans="1:1" ht="14.5">
      <c r="A61" s="192"/>
    </row>
    <row r="62" spans="1:1" ht="14.5">
      <c r="A62" s="192"/>
    </row>
    <row r="63" spans="1:1" ht="14.5">
      <c r="A63" s="192"/>
    </row>
    <row r="64" spans="1:1" ht="14.5">
      <c r="A64" s="192"/>
    </row>
    <row r="65" spans="1:1" ht="14.5">
      <c r="A65" s="192"/>
    </row>
    <row r="66" spans="1:1" ht="14.5">
      <c r="A66" s="192"/>
    </row>
    <row r="67" spans="1:1" ht="14.5">
      <c r="A67" s="192"/>
    </row>
    <row r="68" spans="1:1" ht="14.5">
      <c r="A68" s="192"/>
    </row>
    <row r="69" spans="1:1" ht="14.5">
      <c r="A69" s="192"/>
    </row>
    <row r="70" spans="1:1" ht="12.5">
      <c r="A70" s="190"/>
    </row>
    <row r="71" spans="1:1" ht="14.5">
      <c r="A71" s="192"/>
    </row>
    <row r="72" spans="1:1" ht="14.5">
      <c r="A72" s="192"/>
    </row>
    <row r="73" spans="1:1" ht="14.5">
      <c r="A73" s="192"/>
    </row>
    <row r="74" spans="1:1" ht="14.5">
      <c r="A74" s="192"/>
    </row>
    <row r="75" spans="1:1" ht="14.5">
      <c r="A75" s="192"/>
    </row>
    <row r="76" spans="1:1" ht="14.5">
      <c r="A76" s="192"/>
    </row>
    <row r="77" spans="1:1" ht="14.5">
      <c r="A77" s="192"/>
    </row>
    <row r="78" spans="1:1" ht="14.5">
      <c r="A78" s="192"/>
    </row>
    <row r="79" spans="1:1" ht="14.5">
      <c r="A79" s="192"/>
    </row>
    <row r="80" spans="1:1" ht="14.5">
      <c r="A80" s="192"/>
    </row>
    <row r="81" spans="1:1" ht="14.5">
      <c r="A81" s="192"/>
    </row>
    <row r="82" spans="1:1" ht="14.5">
      <c r="A82" s="192"/>
    </row>
    <row r="83" spans="1:1" ht="14.5">
      <c r="A83" s="192"/>
    </row>
    <row r="84" spans="1:1" ht="14.5">
      <c r="A84" s="192"/>
    </row>
    <row r="85" spans="1:1" ht="14.5">
      <c r="A85" s="192"/>
    </row>
    <row r="86" spans="1:1" ht="14.5">
      <c r="A86" s="192"/>
    </row>
    <row r="87" spans="1:1" ht="14.5">
      <c r="A87" s="192"/>
    </row>
    <row r="88" spans="1:1" ht="14.5">
      <c r="A88" s="192"/>
    </row>
    <row r="89" spans="1:1" ht="14.5">
      <c r="A89" s="192"/>
    </row>
    <row r="90" spans="1:1" ht="14.5">
      <c r="A90" s="192"/>
    </row>
    <row r="91" spans="1:1" ht="14.5">
      <c r="A91" s="192"/>
    </row>
    <row r="92" spans="1:1" ht="14.5">
      <c r="A92" s="192"/>
    </row>
    <row r="93" spans="1:1" ht="14.5">
      <c r="A93" s="192"/>
    </row>
    <row r="94" spans="1:1" ht="14.5">
      <c r="A94" s="192"/>
    </row>
    <row r="95" spans="1:1" ht="14.5">
      <c r="A95" s="192"/>
    </row>
    <row r="96" spans="1:1" ht="14.5">
      <c r="A96" s="192"/>
    </row>
    <row r="97" spans="1:1" ht="14.5">
      <c r="A97" s="192"/>
    </row>
    <row r="98" spans="1:1" ht="14.5">
      <c r="A98" s="192"/>
    </row>
    <row r="99" spans="1:1" ht="14.5">
      <c r="A99" s="192"/>
    </row>
    <row r="100" spans="1:1" ht="14.5">
      <c r="A100" s="192"/>
    </row>
    <row r="101" spans="1:1" ht="14.5">
      <c r="A101" s="192"/>
    </row>
    <row r="102" spans="1:1" ht="14.5">
      <c r="A102" s="192"/>
    </row>
    <row r="103" spans="1:1" ht="14.5">
      <c r="A103" s="192"/>
    </row>
    <row r="104" spans="1:1" ht="14.5">
      <c r="A104" s="192"/>
    </row>
    <row r="105" spans="1:1" ht="14.5">
      <c r="A105" s="192"/>
    </row>
    <row r="106" spans="1:1" ht="14.5">
      <c r="A106" s="192"/>
    </row>
    <row r="107" spans="1:1" ht="14.5">
      <c r="A107" s="192"/>
    </row>
    <row r="108" spans="1:1" ht="14.5">
      <c r="A108" s="192"/>
    </row>
    <row r="109" spans="1:1" ht="14.5">
      <c r="A109" s="192"/>
    </row>
    <row r="110" spans="1:1" ht="14.5">
      <c r="A110" s="192"/>
    </row>
    <row r="111" spans="1:1" ht="14.5">
      <c r="A111" s="192"/>
    </row>
    <row r="112" spans="1:1" ht="14.5">
      <c r="A112" s="192"/>
    </row>
    <row r="113" spans="1:1" ht="14.5">
      <c r="A113" s="192"/>
    </row>
    <row r="114" spans="1:1" ht="14.5">
      <c r="A114" s="192"/>
    </row>
    <row r="115" spans="1:1" ht="12.5">
      <c r="A115" s="190"/>
    </row>
    <row r="116" spans="1:1" ht="14.5">
      <c r="A116" s="192"/>
    </row>
    <row r="117" spans="1:1" ht="14.5">
      <c r="A117" s="192"/>
    </row>
    <row r="118" spans="1:1" ht="14.5">
      <c r="A118" s="192"/>
    </row>
    <row r="119" spans="1:1" ht="14.5">
      <c r="A119" s="192"/>
    </row>
    <row r="120" spans="1:1" ht="14.5">
      <c r="A120" s="192"/>
    </row>
    <row r="121" spans="1:1" ht="14.5">
      <c r="A121" s="192"/>
    </row>
    <row r="122" spans="1:1" ht="14.5">
      <c r="A122" s="192"/>
    </row>
    <row r="123" spans="1:1" ht="14.5">
      <c r="A123" s="192"/>
    </row>
    <row r="124" spans="1:1" ht="14.5">
      <c r="A124" s="192"/>
    </row>
    <row r="125" spans="1:1" ht="14.5">
      <c r="A125" s="192"/>
    </row>
    <row r="126" spans="1:1" ht="14.5">
      <c r="A126" s="192"/>
    </row>
    <row r="127" spans="1:1" ht="14.5">
      <c r="A127" s="192"/>
    </row>
    <row r="128" spans="1:1" ht="14.5">
      <c r="A128" s="192"/>
    </row>
    <row r="129" spans="1:1" ht="14.5">
      <c r="A129" s="192"/>
    </row>
    <row r="130" spans="1:1" ht="14.5">
      <c r="A130" s="192"/>
    </row>
    <row r="131" spans="1:1" ht="14.5">
      <c r="A131" s="192"/>
    </row>
    <row r="132" spans="1:1" ht="14.5">
      <c r="A132" s="192"/>
    </row>
    <row r="133" spans="1:1" ht="14.5">
      <c r="A133" s="192"/>
    </row>
    <row r="134" spans="1:1" ht="14.5">
      <c r="A134" s="192"/>
    </row>
    <row r="135" spans="1:1" ht="14.5">
      <c r="A135" s="192"/>
    </row>
    <row r="136" spans="1:1" ht="14.5">
      <c r="A136" s="192"/>
    </row>
    <row r="137" spans="1:1" ht="14.5">
      <c r="A137" s="192"/>
    </row>
    <row r="138" spans="1:1" ht="14.5">
      <c r="A138" s="192"/>
    </row>
    <row r="139" spans="1:1" ht="14.5">
      <c r="A139" s="192"/>
    </row>
    <row r="140" spans="1:1" ht="14.5">
      <c r="A140" s="192"/>
    </row>
    <row r="141" spans="1:1" ht="14.5">
      <c r="A141" s="192"/>
    </row>
    <row r="142" spans="1:1" ht="14.5">
      <c r="A142" s="192"/>
    </row>
    <row r="143" spans="1:1" ht="14.5">
      <c r="A143" s="192"/>
    </row>
    <row r="144" spans="1:1" ht="14.5">
      <c r="A144" s="192"/>
    </row>
    <row r="145" spans="1:1" ht="14.5">
      <c r="A145" s="192"/>
    </row>
    <row r="146" spans="1:1" ht="14.5">
      <c r="A146" s="192"/>
    </row>
    <row r="147" spans="1:1" ht="14.5">
      <c r="A147" s="192"/>
    </row>
    <row r="148" spans="1:1" ht="14.5">
      <c r="A148" s="192"/>
    </row>
    <row r="149" spans="1:1" ht="14.5">
      <c r="A149" s="192"/>
    </row>
    <row r="150" spans="1:1" ht="14.5">
      <c r="A150" s="192"/>
    </row>
    <row r="151" spans="1:1" ht="14.5">
      <c r="A151" s="192"/>
    </row>
    <row r="152" spans="1:1" ht="14.5">
      <c r="A152" s="192"/>
    </row>
    <row r="153" spans="1:1" ht="12.5">
      <c r="A153" s="190"/>
    </row>
    <row r="154" spans="1:1" ht="14.5">
      <c r="A154" s="192"/>
    </row>
    <row r="155" spans="1:1" ht="14.5">
      <c r="A155" s="192"/>
    </row>
    <row r="156" spans="1:1" ht="14.5">
      <c r="A156" s="192"/>
    </row>
    <row r="157" spans="1:1" ht="14.5">
      <c r="A157" s="192"/>
    </row>
    <row r="158" spans="1:1" ht="14.5">
      <c r="A158" s="192"/>
    </row>
    <row r="159" spans="1:1" ht="14.5">
      <c r="A159" s="192"/>
    </row>
    <row r="160" spans="1:1" ht="14.5">
      <c r="A160" s="192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499984740745262"/>
    <pageSetUpPr fitToPage="1"/>
  </sheetPr>
  <dimension ref="A1:CX464"/>
  <sheetViews>
    <sheetView zoomScaleNormal="100" workbookViewId="0">
      <selection activeCell="I21" sqref="I21"/>
    </sheetView>
  </sheetViews>
  <sheetFormatPr defaultColWidth="9.1796875" defaultRowHeight="13"/>
  <cols>
    <col min="1" max="1" width="2.54296875" style="2" customWidth="1"/>
    <col min="2" max="2" width="4.54296875" style="3" customWidth="1"/>
    <col min="3" max="3" width="14.453125" style="3" bestFit="1" customWidth="1"/>
    <col min="4" max="4" width="7.453125" style="3" bestFit="1" customWidth="1"/>
    <col min="5" max="5" width="13.81640625" style="3" bestFit="1" customWidth="1"/>
    <col min="6" max="6" width="5" style="3" customWidth="1"/>
    <col min="7" max="7" width="11" style="3" customWidth="1"/>
    <col min="8" max="8" width="32.7265625" style="3" customWidth="1"/>
    <col min="9" max="9" width="8.81640625" style="250" customWidth="1"/>
    <col min="10" max="10" width="9.54296875" style="3" customWidth="1"/>
    <col min="11" max="13" width="8.1796875" style="3" bestFit="1" customWidth="1"/>
    <col min="14" max="14" width="1.453125" style="3" customWidth="1"/>
    <col min="15" max="15" width="10.54296875" style="3" customWidth="1"/>
    <col min="16" max="16" width="15.81640625" style="3" customWidth="1"/>
    <col min="17" max="17" width="12.453125" style="3" customWidth="1"/>
    <col min="18" max="18" width="10.54296875" style="199" customWidth="1"/>
    <col min="19" max="19" width="9.81640625" style="199" bestFit="1" customWidth="1"/>
    <col min="20" max="102" width="9.1796875" style="199"/>
    <col min="103" max="16384" width="9.1796875" style="3"/>
  </cols>
  <sheetData>
    <row r="1" spans="1:102" s="1" customFormat="1" ht="25.5" customHeight="1" thickBot="1">
      <c r="A1" s="96" t="s">
        <v>18</v>
      </c>
      <c r="B1" s="97"/>
      <c r="C1" s="97"/>
      <c r="D1" s="96"/>
      <c r="E1" s="232">
        <f>Cover!D21</f>
        <v>0</v>
      </c>
      <c r="F1" s="97"/>
      <c r="G1" s="96" t="s">
        <v>19</v>
      </c>
      <c r="H1" s="232">
        <f>E1+364</f>
        <v>364</v>
      </c>
      <c r="I1" s="247"/>
      <c r="J1" s="97"/>
      <c r="K1" s="96"/>
      <c r="L1" s="97"/>
      <c r="M1" s="97"/>
      <c r="N1" s="96"/>
      <c r="O1" s="97"/>
      <c r="P1" s="97"/>
      <c r="Q1" s="96"/>
      <c r="R1" s="210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</row>
    <row r="2" spans="1:102" ht="25" customHeight="1">
      <c r="A2" s="280"/>
      <c r="B2" s="283" t="s">
        <v>1</v>
      </c>
      <c r="C2" s="280"/>
      <c r="D2" s="280"/>
      <c r="E2" s="304"/>
      <c r="F2" s="7"/>
      <c r="G2" s="7"/>
      <c r="H2" s="7"/>
      <c r="I2" s="248"/>
      <c r="J2" s="7"/>
      <c r="K2" s="7"/>
      <c r="L2" s="7"/>
      <c r="M2" s="7"/>
      <c r="N2" s="7"/>
      <c r="O2" s="7"/>
      <c r="P2" s="8" t="s">
        <v>20</v>
      </c>
      <c r="Q2" s="9">
        <v>1</v>
      </c>
      <c r="R2" s="201"/>
    </row>
    <row r="3" spans="1:102" ht="25" customHeight="1" thickBot="1">
      <c r="A3" s="7"/>
      <c r="B3" s="7"/>
      <c r="C3" s="9"/>
      <c r="D3" s="7"/>
      <c r="E3" s="7"/>
      <c r="F3" s="7"/>
      <c r="G3" s="7"/>
      <c r="H3" s="7"/>
      <c r="I3" s="303"/>
      <c r="J3" s="7"/>
      <c r="K3" s="7"/>
      <c r="L3" s="7"/>
      <c r="M3" s="7"/>
      <c r="N3" s="7"/>
      <c r="O3" s="7"/>
      <c r="P3" s="8"/>
      <c r="Q3" s="9"/>
      <c r="R3" s="201"/>
    </row>
    <row r="4" spans="1:102" ht="25" customHeight="1">
      <c r="A4" s="10"/>
      <c r="B4" s="322" t="s">
        <v>21</v>
      </c>
      <c r="C4" s="322"/>
      <c r="D4" s="322"/>
      <c r="E4" s="7"/>
      <c r="F4" s="7"/>
      <c r="G4" s="7"/>
      <c r="H4" s="326" t="s">
        <v>22</v>
      </c>
      <c r="I4" s="326"/>
      <c r="J4" s="7"/>
      <c r="K4" s="323" t="s">
        <v>23</v>
      </c>
      <c r="L4" s="324"/>
      <c r="M4" s="325"/>
      <c r="N4" s="11"/>
      <c r="O4" s="12"/>
      <c r="P4" s="12"/>
      <c r="Q4" s="7"/>
    </row>
    <row r="5" spans="1:102" s="38" customFormat="1" ht="27" customHeight="1">
      <c r="A5" s="36"/>
      <c r="B5" s="37" t="s">
        <v>24</v>
      </c>
      <c r="C5" s="37" t="s">
        <v>25</v>
      </c>
      <c r="D5" s="37" t="s">
        <v>26</v>
      </c>
      <c r="E5" s="37" t="s">
        <v>27</v>
      </c>
      <c r="F5" s="37" t="s">
        <v>28</v>
      </c>
      <c r="G5" s="37" t="s">
        <v>29</v>
      </c>
      <c r="H5" s="241" t="s">
        <v>30</v>
      </c>
      <c r="I5" s="249" t="s">
        <v>31</v>
      </c>
      <c r="J5" s="37" t="s">
        <v>32</v>
      </c>
      <c r="K5" s="39" t="s">
        <v>33</v>
      </c>
      <c r="L5" s="40" t="s">
        <v>34</v>
      </c>
      <c r="M5" s="41" t="s">
        <v>35</v>
      </c>
      <c r="O5" s="38" t="s">
        <v>36</v>
      </c>
      <c r="P5" s="38" t="s">
        <v>37</v>
      </c>
      <c r="Q5" s="38" t="s">
        <v>38</v>
      </c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</row>
    <row r="6" spans="1:102" s="14" customFormat="1" ht="25" customHeight="1">
      <c r="A6" s="13" t="s">
        <v>39</v>
      </c>
      <c r="B6" s="239"/>
      <c r="C6" s="239"/>
      <c r="D6" s="239"/>
      <c r="E6" s="239"/>
      <c r="F6" s="239"/>
      <c r="G6" s="240"/>
      <c r="H6" s="104" t="s">
        <v>40</v>
      </c>
      <c r="I6" s="237">
        <f>VLOOKUP(H6,Reference!$A$30:$F$37,2,FALSE)</f>
        <v>0</v>
      </c>
      <c r="J6" s="105">
        <v>0</v>
      </c>
      <c r="K6" s="242"/>
      <c r="L6" s="239"/>
      <c r="M6" s="243"/>
      <c r="O6" s="254">
        <f>ROUND(IF(NOT((ISBLANK(#REF!))),IF((OR(AND(ISBLANK(K6),ISBLANK(L6),ISBLANK(M6)),(K6+L6+M6)=0)),0,IF((AND((K6&gt;0),((L6+M6)&gt;0))),"error",IF((K6&gt;0),(J6*(K6/12)),(J6*((L6+M6)/9))))),"empty "),0)</f>
        <v>0</v>
      </c>
      <c r="P6" s="254">
        <f>O6*I6</f>
        <v>0</v>
      </c>
      <c r="Q6" s="254">
        <f>O6+P6</f>
        <v>0</v>
      </c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</row>
    <row r="7" spans="1:102" s="14" customFormat="1" ht="25" customHeight="1">
      <c r="A7" s="13" t="s">
        <v>41</v>
      </c>
      <c r="B7" s="239"/>
      <c r="C7" s="239"/>
      <c r="D7" s="239"/>
      <c r="E7" s="239"/>
      <c r="F7" s="239"/>
      <c r="G7" s="240"/>
      <c r="H7" s="104" t="s">
        <v>40</v>
      </c>
      <c r="I7" s="237">
        <f>VLOOKUP(H7,Reference!$A$30:$F$37,2,FALSE)</f>
        <v>0</v>
      </c>
      <c r="J7" s="105">
        <v>0</v>
      </c>
      <c r="K7" s="242"/>
      <c r="L7" s="239"/>
      <c r="M7" s="243"/>
      <c r="O7" s="254">
        <f>ROUND(IF(NOT((ISBLANK(#REF!))),IF((OR(AND(ISBLANK(K7),ISBLANK(L7),ISBLANK(M7)),(K7+L7+M7)=0)),0,IF((AND((K7&gt;0),((L7+M7)&gt;0))),"error",IF((K7&gt;0),(J7*(K7/12)),(J7*((L7+M7)/9))))),"empty "),0)</f>
        <v>0</v>
      </c>
      <c r="P7" s="254">
        <f t="shared" ref="P7:P13" si="0">O7*I7</f>
        <v>0</v>
      </c>
      <c r="Q7" s="254">
        <f t="shared" ref="Q7:Q8" si="1">O7+P7</f>
        <v>0</v>
      </c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</row>
    <row r="8" spans="1:102" s="14" customFormat="1" ht="25" customHeight="1">
      <c r="A8" s="13" t="s">
        <v>42</v>
      </c>
      <c r="B8" s="239"/>
      <c r="C8" s="239"/>
      <c r="D8" s="239"/>
      <c r="E8" s="239"/>
      <c r="F8" s="239"/>
      <c r="G8" s="240"/>
      <c r="H8" s="104" t="s">
        <v>40</v>
      </c>
      <c r="I8" s="237">
        <f>VLOOKUP(H8,Reference!$A$30:$F$37,2,FALSE)</f>
        <v>0</v>
      </c>
      <c r="J8" s="105">
        <v>0</v>
      </c>
      <c r="K8" s="242"/>
      <c r="L8" s="239"/>
      <c r="M8" s="243"/>
      <c r="O8" s="254">
        <f>ROUND(IF(NOT((ISBLANK(#REF!))),IF((OR(AND(ISBLANK(K8),ISBLANK(L8),ISBLANK(M8)),(K8+L8+M8)=0)),0,IF((AND((K8&gt;0),((L8+M8)&gt;0))),"error",IF((K8&gt;0),(J8*(K8/12)),(J8*((L8+M8)/9))))),"empty "),0)</f>
        <v>0</v>
      </c>
      <c r="P8" s="254">
        <f t="shared" si="0"/>
        <v>0</v>
      </c>
      <c r="Q8" s="254">
        <f t="shared" si="1"/>
        <v>0</v>
      </c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</row>
    <row r="9" spans="1:102" s="14" customFormat="1" ht="25" customHeight="1">
      <c r="A9" s="13" t="s">
        <v>43</v>
      </c>
      <c r="B9" s="239"/>
      <c r="C9" s="239"/>
      <c r="D9" s="239"/>
      <c r="E9" s="239"/>
      <c r="F9" s="239"/>
      <c r="G9" s="240"/>
      <c r="H9" s="104" t="s">
        <v>40</v>
      </c>
      <c r="I9" s="237">
        <f>VLOOKUP(H9,Reference!$A$30:$F$37,2,FALSE)</f>
        <v>0</v>
      </c>
      <c r="J9" s="105">
        <v>0</v>
      </c>
      <c r="K9" s="242"/>
      <c r="L9" s="239"/>
      <c r="M9" s="243"/>
      <c r="O9" s="254">
        <f>ROUND(IF(NOT((ISBLANK(#REF!))),IF((OR(AND(ISBLANK(K9),ISBLANK(L9),ISBLANK(M9)),(K9+L9+M9)=0)),0,IF((AND((K9&gt;0),((L9+M9)&gt;0))),"error",IF((K9&gt;0),(J9*(K9/12)),(J9*((L9+M9)/9))))),"empty "),0)</f>
        <v>0</v>
      </c>
      <c r="P9" s="254">
        <f t="shared" si="0"/>
        <v>0</v>
      </c>
      <c r="Q9" s="254">
        <f t="shared" ref="Q9:Q13" si="2">O9+P9</f>
        <v>0</v>
      </c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</row>
    <row r="10" spans="1:102" s="14" customFormat="1" ht="25" customHeight="1">
      <c r="A10" s="13" t="s">
        <v>44</v>
      </c>
      <c r="B10" s="239"/>
      <c r="C10" s="239"/>
      <c r="D10" s="239"/>
      <c r="E10" s="239"/>
      <c r="F10" s="239"/>
      <c r="G10" s="240"/>
      <c r="H10" s="104" t="s">
        <v>40</v>
      </c>
      <c r="I10" s="237">
        <f>VLOOKUP(H10,Reference!$A$30:$F$37,2,FALSE)</f>
        <v>0</v>
      </c>
      <c r="J10" s="105">
        <v>0</v>
      </c>
      <c r="K10" s="242"/>
      <c r="L10" s="239"/>
      <c r="M10" s="243"/>
      <c r="O10" s="254">
        <f>ROUND(IF(NOT((ISBLANK(#REF!))),IF((OR(AND(ISBLANK(K10),ISBLANK(L10),ISBLANK(M10)),(K10+L10+M10)=0)),0,IF((AND((K10&gt;0),((L10+M10)&gt;0))),"error",IF((K10&gt;0),(J10*(K10/12)),(J10*((L10+M10)/9))))),"empty "),0)</f>
        <v>0</v>
      </c>
      <c r="P10" s="254">
        <f t="shared" si="0"/>
        <v>0</v>
      </c>
      <c r="Q10" s="254">
        <f t="shared" si="2"/>
        <v>0</v>
      </c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</row>
    <row r="11" spans="1:102" s="14" customFormat="1" ht="25" customHeight="1">
      <c r="A11" s="13" t="s">
        <v>45</v>
      </c>
      <c r="B11" s="239"/>
      <c r="C11" s="239"/>
      <c r="D11" s="239"/>
      <c r="E11" s="239"/>
      <c r="F11" s="239"/>
      <c r="G11" s="240"/>
      <c r="H11" s="104" t="s">
        <v>40</v>
      </c>
      <c r="I11" s="237">
        <f>VLOOKUP(H11,Reference!$A$30:$F$37,2,FALSE)</f>
        <v>0</v>
      </c>
      <c r="J11" s="105">
        <v>0</v>
      </c>
      <c r="K11" s="242"/>
      <c r="L11" s="239"/>
      <c r="M11" s="243"/>
      <c r="O11" s="254">
        <f>ROUND(IF(NOT((ISBLANK(#REF!))),IF((OR(AND(ISBLANK(K11),ISBLANK(L11),ISBLANK(M11)),(K11+L11+M11)=0)),0,IF((AND((K11&gt;0),((L11+M11)&gt;0))),"error",IF((K11&gt;0),(J11*(K11/12)),(J11*((L11+M11)/9))))),"empty "),0)</f>
        <v>0</v>
      </c>
      <c r="P11" s="254">
        <f t="shared" si="0"/>
        <v>0</v>
      </c>
      <c r="Q11" s="254">
        <f t="shared" si="2"/>
        <v>0</v>
      </c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</row>
    <row r="12" spans="1:102" s="14" customFormat="1" ht="25" customHeight="1">
      <c r="A12" s="13" t="s">
        <v>46</v>
      </c>
      <c r="B12" s="239"/>
      <c r="C12" s="239"/>
      <c r="D12" s="239"/>
      <c r="E12" s="239"/>
      <c r="F12" s="239"/>
      <c r="G12" s="240"/>
      <c r="H12" s="104" t="s">
        <v>40</v>
      </c>
      <c r="I12" s="237">
        <f>VLOOKUP(H12,Reference!$A$30:$F$37,2,FALSE)</f>
        <v>0</v>
      </c>
      <c r="J12" s="105">
        <v>0</v>
      </c>
      <c r="K12" s="242"/>
      <c r="L12" s="239"/>
      <c r="M12" s="243"/>
      <c r="O12" s="254">
        <f>ROUND(IF(NOT((ISBLANK(#REF!))),IF((OR(AND(ISBLANK(K12),ISBLANK(L12),ISBLANK(M12)),(K12+L12+M12)=0)),0,IF((AND((K12&gt;0),((L12+M12)&gt;0))),"error",IF((K12&gt;0),(J12*(K12/12)),(J12*((L12+M12)/9))))),"empty "),0)</f>
        <v>0</v>
      </c>
      <c r="P12" s="254">
        <f t="shared" si="0"/>
        <v>0</v>
      </c>
      <c r="Q12" s="254">
        <f t="shared" si="2"/>
        <v>0</v>
      </c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</row>
    <row r="13" spans="1:102" s="14" customFormat="1" ht="25" customHeight="1" thickBot="1">
      <c r="A13" s="13" t="s">
        <v>47</v>
      </c>
      <c r="B13" s="239"/>
      <c r="C13" s="239"/>
      <c r="D13" s="239"/>
      <c r="E13" s="239"/>
      <c r="F13" s="239"/>
      <c r="G13" s="240"/>
      <c r="H13" s="104" t="s">
        <v>40</v>
      </c>
      <c r="I13" s="237">
        <f>VLOOKUP(H13,Reference!$A$30:$F$37,2,FALSE)</f>
        <v>0</v>
      </c>
      <c r="J13" s="105">
        <v>0</v>
      </c>
      <c r="K13" s="244"/>
      <c r="L13" s="245"/>
      <c r="M13" s="246"/>
      <c r="O13" s="254">
        <f>ROUND(IF(NOT((ISBLANK(#REF!))),IF((OR(AND(ISBLANK(K13),ISBLANK(L13),ISBLANK(M13)),(K13+L13+M13)=0)),0,IF((AND((K13&gt;0),((L13+M13)&gt;0))),"error",IF((K13&gt;0),(J13*(K13/12)),(J13*((L13+M13)/9))))),"empty "),0)</f>
        <v>0</v>
      </c>
      <c r="P13" s="254">
        <f t="shared" si="0"/>
        <v>0</v>
      </c>
      <c r="Q13" s="254">
        <f t="shared" si="2"/>
        <v>0</v>
      </c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</row>
    <row r="14" spans="1:102" ht="25" customHeight="1">
      <c r="A14" s="13" t="s">
        <v>48</v>
      </c>
      <c r="B14" s="327" t="s">
        <v>49</v>
      </c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217"/>
      <c r="O14" s="123"/>
      <c r="P14" s="123"/>
      <c r="Q14" s="233">
        <f>ROUND(O14+P14,0)</f>
        <v>0</v>
      </c>
    </row>
    <row r="15" spans="1:102" ht="25" customHeight="1">
      <c r="J15" s="15"/>
      <c r="K15" s="328" t="s">
        <v>50</v>
      </c>
      <c r="L15" s="328"/>
      <c r="M15" s="328"/>
      <c r="N15" s="20"/>
      <c r="O15" s="106">
        <f>ROUND(SUM(O6:O14),0)</f>
        <v>0</v>
      </c>
      <c r="P15" s="106">
        <f>ROUND(SUM(P6:P14),0)</f>
        <v>0</v>
      </c>
      <c r="Q15" s="106">
        <f>SUM(Q6:Q14)</f>
        <v>0</v>
      </c>
    </row>
    <row r="16" spans="1:102" ht="25" customHeight="1" thickBot="1">
      <c r="J16" s="15"/>
      <c r="K16" s="46"/>
      <c r="L16" s="46"/>
      <c r="M16" s="46"/>
      <c r="N16" s="46"/>
      <c r="O16" s="46"/>
      <c r="P16" s="46"/>
      <c r="Q16" s="52"/>
    </row>
    <row r="17" spans="1:102" ht="25" customHeight="1">
      <c r="A17" s="10"/>
      <c r="B17" s="322" t="s">
        <v>51</v>
      </c>
      <c r="C17" s="322"/>
      <c r="D17" s="322"/>
      <c r="E17" s="7"/>
      <c r="F17" s="7"/>
      <c r="G17" s="7"/>
      <c r="H17" s="326" t="s">
        <v>22</v>
      </c>
      <c r="I17" s="326"/>
      <c r="J17" s="16"/>
      <c r="K17" s="323" t="s">
        <v>23</v>
      </c>
      <c r="L17" s="324"/>
      <c r="M17" s="325"/>
      <c r="N17" s="11"/>
      <c r="O17" s="17"/>
      <c r="P17" s="18"/>
      <c r="Q17" s="19"/>
    </row>
    <row r="18" spans="1:102" s="44" customFormat="1" ht="27" customHeight="1">
      <c r="A18" s="42"/>
      <c r="B18" s="332" t="s">
        <v>52</v>
      </c>
      <c r="C18" s="332"/>
      <c r="D18" s="333" t="s">
        <v>29</v>
      </c>
      <c r="E18" s="333"/>
      <c r="F18" s="333"/>
      <c r="G18" s="333"/>
      <c r="H18" s="38" t="s">
        <v>53</v>
      </c>
      <c r="I18" s="251" t="s">
        <v>31</v>
      </c>
      <c r="J18" s="43" t="s">
        <v>32</v>
      </c>
      <c r="K18" s="39" t="s">
        <v>33</v>
      </c>
      <c r="L18" s="40" t="s">
        <v>34</v>
      </c>
      <c r="M18" s="41" t="s">
        <v>35</v>
      </c>
      <c r="N18" s="38"/>
      <c r="O18" s="38" t="s">
        <v>36</v>
      </c>
      <c r="P18" s="38" t="s">
        <v>37</v>
      </c>
      <c r="Q18" s="43" t="s">
        <v>38</v>
      </c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</row>
    <row r="19" spans="1:102" ht="25" customHeight="1">
      <c r="B19" s="310"/>
      <c r="C19" s="335" t="s">
        <v>54</v>
      </c>
      <c r="D19" s="336"/>
      <c r="E19" s="336"/>
      <c r="F19" s="336"/>
      <c r="G19" s="337"/>
      <c r="H19" s="236" t="s">
        <v>55</v>
      </c>
      <c r="I19" s="237">
        <f>Reference!B33</f>
        <v>0.108</v>
      </c>
      <c r="J19" s="105">
        <v>0</v>
      </c>
      <c r="K19" s="242"/>
      <c r="L19" s="239"/>
      <c r="M19" s="243"/>
      <c r="O19" s="254">
        <f>ROUND(IF(NOT((ISBLANK(J19))),IF((OR(AND(ISBLANK(K19),ISBLANK(L19),ISBLANK(M19)),(K19+L19+M19)=0)),0,IF((AND((K19&gt;0),((L19+M19)&gt;0))),"error",IF((K19&gt;0),(B19*J19*(K19/12)),(B19*J19*((L19+M19)/9))))),"empty "),0)</f>
        <v>0</v>
      </c>
      <c r="P19" s="254">
        <f>O19*I19</f>
        <v>0</v>
      </c>
      <c r="Q19" s="254">
        <f>O19+P19</f>
        <v>0</v>
      </c>
    </row>
    <row r="20" spans="1:102" ht="25" customHeight="1">
      <c r="B20" s="311"/>
      <c r="C20" s="335" t="s">
        <v>56</v>
      </c>
      <c r="D20" s="341"/>
      <c r="E20" s="341"/>
      <c r="F20" s="341"/>
      <c r="G20" s="342"/>
      <c r="H20" s="238" t="s">
        <v>57</v>
      </c>
      <c r="I20" s="237">
        <f>Reference!B33</f>
        <v>0.108</v>
      </c>
      <c r="J20" s="105">
        <v>0</v>
      </c>
      <c r="K20" s="242"/>
      <c r="L20" s="239"/>
      <c r="M20" s="243"/>
      <c r="O20" s="254">
        <f t="shared" ref="O20:O29" si="3">ROUND(IF(NOT((ISBLANK(J20))),IF((OR(AND(ISBLANK(K20),ISBLANK(L20),ISBLANK(M20)),(K20+L20+M20)=0)),0,IF((AND((K20&gt;0),((L20+M20)&gt;0))),"error",IF((K20&gt;0),(B20*J20*(K20/12)),(B20*J20*((L20+M20)/9))))),"empty "),0)</f>
        <v>0</v>
      </c>
      <c r="P20" s="254">
        <f t="shared" ref="P20:P29" si="4">O20*I20</f>
        <v>0</v>
      </c>
      <c r="Q20" s="254">
        <f t="shared" ref="Q20:Q23" si="5">O20+P20</f>
        <v>0</v>
      </c>
    </row>
    <row r="21" spans="1:102" ht="25" customHeight="1">
      <c r="B21" s="311"/>
      <c r="C21" s="335" t="s">
        <v>58</v>
      </c>
      <c r="D21" s="336"/>
      <c r="E21" s="336"/>
      <c r="F21" s="336"/>
      <c r="G21" s="337"/>
      <c r="H21" s="236" t="s">
        <v>59</v>
      </c>
      <c r="I21" s="237">
        <f>Reference!B34</f>
        <v>5.8000000000000003E-2</v>
      </c>
      <c r="J21" s="105">
        <v>0</v>
      </c>
      <c r="K21" s="242"/>
      <c r="L21" s="239"/>
      <c r="M21" s="243"/>
      <c r="O21" s="254">
        <f t="shared" si="3"/>
        <v>0</v>
      </c>
      <c r="P21" s="254">
        <f t="shared" si="4"/>
        <v>0</v>
      </c>
      <c r="Q21" s="254">
        <f t="shared" si="5"/>
        <v>0</v>
      </c>
    </row>
    <row r="22" spans="1:102" ht="25" customHeight="1">
      <c r="B22" s="311"/>
      <c r="C22" s="335" t="s">
        <v>60</v>
      </c>
      <c r="D22" s="336"/>
      <c r="E22" s="336"/>
      <c r="F22" s="336"/>
      <c r="G22" s="337"/>
      <c r="H22" s="104" t="s">
        <v>40</v>
      </c>
      <c r="I22" s="237">
        <f>VLOOKUP(H22,Reference!$A$30:$F$37,2,FALSE)</f>
        <v>0</v>
      </c>
      <c r="J22" s="105">
        <v>0</v>
      </c>
      <c r="K22" s="242"/>
      <c r="L22" s="239"/>
      <c r="M22" s="243"/>
      <c r="O22" s="254">
        <f t="shared" si="3"/>
        <v>0</v>
      </c>
      <c r="P22" s="254">
        <f t="shared" si="4"/>
        <v>0</v>
      </c>
      <c r="Q22" s="254">
        <f t="shared" si="5"/>
        <v>0</v>
      </c>
    </row>
    <row r="23" spans="1:102" ht="25" customHeight="1">
      <c r="B23" s="311"/>
      <c r="C23" s="338" t="s">
        <v>61</v>
      </c>
      <c r="D23" s="339"/>
      <c r="E23" s="339"/>
      <c r="F23" s="339"/>
      <c r="G23" s="340"/>
      <c r="H23" s="104" t="s">
        <v>40</v>
      </c>
      <c r="I23" s="237">
        <f>VLOOKUP(H23,Reference!$A$30:$F$37,2,FALSE)</f>
        <v>0</v>
      </c>
      <c r="J23" s="105">
        <v>0</v>
      </c>
      <c r="K23" s="242"/>
      <c r="L23" s="239"/>
      <c r="M23" s="243"/>
      <c r="O23" s="254">
        <f t="shared" si="3"/>
        <v>0</v>
      </c>
      <c r="P23" s="254">
        <f t="shared" si="4"/>
        <v>0</v>
      </c>
      <c r="Q23" s="254">
        <f t="shared" si="5"/>
        <v>0</v>
      </c>
    </row>
    <row r="24" spans="1:102" ht="25" customHeight="1">
      <c r="B24" s="311"/>
      <c r="C24" s="338" t="s">
        <v>61</v>
      </c>
      <c r="D24" s="339"/>
      <c r="E24" s="339"/>
      <c r="F24" s="339"/>
      <c r="G24" s="340"/>
      <c r="H24" s="104" t="s">
        <v>40</v>
      </c>
      <c r="I24" s="237">
        <f>VLOOKUP(H24,Reference!$A$30:$F$37,2,FALSE)</f>
        <v>0</v>
      </c>
      <c r="J24" s="105">
        <v>0</v>
      </c>
      <c r="K24" s="242"/>
      <c r="L24" s="239"/>
      <c r="M24" s="243"/>
      <c r="O24" s="254">
        <f t="shared" si="3"/>
        <v>0</v>
      </c>
      <c r="P24" s="254">
        <f t="shared" si="4"/>
        <v>0</v>
      </c>
      <c r="Q24" s="254">
        <f t="shared" ref="Q24:Q29" si="6">O24+P24</f>
        <v>0</v>
      </c>
    </row>
    <row r="25" spans="1:102" ht="25" customHeight="1">
      <c r="B25" s="311"/>
      <c r="C25" s="338" t="s">
        <v>61</v>
      </c>
      <c r="D25" s="339"/>
      <c r="E25" s="339"/>
      <c r="F25" s="339"/>
      <c r="G25" s="340"/>
      <c r="H25" s="104" t="s">
        <v>40</v>
      </c>
      <c r="I25" s="237">
        <f>VLOOKUP(H25,Reference!$A$30:$F$37,2,FALSE)</f>
        <v>0</v>
      </c>
      <c r="J25" s="105">
        <v>0</v>
      </c>
      <c r="K25" s="242"/>
      <c r="L25" s="239"/>
      <c r="M25" s="243"/>
      <c r="O25" s="254">
        <f t="shared" si="3"/>
        <v>0</v>
      </c>
      <c r="P25" s="254">
        <f t="shared" si="4"/>
        <v>0</v>
      </c>
      <c r="Q25" s="254">
        <f t="shared" si="6"/>
        <v>0</v>
      </c>
    </row>
    <row r="26" spans="1:102" ht="25" customHeight="1">
      <c r="B26" s="311"/>
      <c r="C26" s="338" t="s">
        <v>61</v>
      </c>
      <c r="D26" s="339"/>
      <c r="E26" s="339"/>
      <c r="F26" s="339"/>
      <c r="G26" s="340"/>
      <c r="H26" s="104" t="s">
        <v>40</v>
      </c>
      <c r="I26" s="237">
        <f>VLOOKUP(H26,Reference!$A$30:$F$37,2,FALSE)</f>
        <v>0</v>
      </c>
      <c r="J26" s="105">
        <v>0</v>
      </c>
      <c r="K26" s="242"/>
      <c r="L26" s="239"/>
      <c r="M26" s="243"/>
      <c r="O26" s="254">
        <f t="shared" si="3"/>
        <v>0</v>
      </c>
      <c r="P26" s="254">
        <f t="shared" si="4"/>
        <v>0</v>
      </c>
      <c r="Q26" s="254">
        <f t="shared" si="6"/>
        <v>0</v>
      </c>
    </row>
    <row r="27" spans="1:102" ht="25" customHeight="1">
      <c r="B27" s="311"/>
      <c r="C27" s="338" t="s">
        <v>61</v>
      </c>
      <c r="D27" s="339"/>
      <c r="E27" s="339"/>
      <c r="F27" s="339"/>
      <c r="G27" s="340"/>
      <c r="H27" s="104" t="s">
        <v>40</v>
      </c>
      <c r="I27" s="237">
        <f>VLOOKUP(H27,Reference!$A$30:$F$37,2,FALSE)</f>
        <v>0</v>
      </c>
      <c r="J27" s="105">
        <v>0</v>
      </c>
      <c r="K27" s="242"/>
      <c r="L27" s="239"/>
      <c r="M27" s="243"/>
      <c r="O27" s="254">
        <f t="shared" si="3"/>
        <v>0</v>
      </c>
      <c r="P27" s="254">
        <f t="shared" si="4"/>
        <v>0</v>
      </c>
      <c r="Q27" s="254">
        <f t="shared" si="6"/>
        <v>0</v>
      </c>
    </row>
    <row r="28" spans="1:102" ht="25" customHeight="1">
      <c r="B28" s="311"/>
      <c r="C28" s="338" t="s">
        <v>61</v>
      </c>
      <c r="D28" s="339"/>
      <c r="E28" s="339"/>
      <c r="F28" s="339"/>
      <c r="G28" s="340"/>
      <c r="H28" s="104" t="s">
        <v>40</v>
      </c>
      <c r="I28" s="237">
        <f>VLOOKUP(H28,Reference!$A$30:$F$37,2,FALSE)</f>
        <v>0</v>
      </c>
      <c r="J28" s="105">
        <v>0</v>
      </c>
      <c r="K28" s="242"/>
      <c r="L28" s="239"/>
      <c r="M28" s="243"/>
      <c r="O28" s="254">
        <f t="shared" si="3"/>
        <v>0</v>
      </c>
      <c r="P28" s="254">
        <f t="shared" si="4"/>
        <v>0</v>
      </c>
      <c r="Q28" s="254">
        <f t="shared" si="6"/>
        <v>0</v>
      </c>
    </row>
    <row r="29" spans="1:102" ht="25" customHeight="1" thickBot="1">
      <c r="B29" s="311"/>
      <c r="C29" s="338" t="s">
        <v>61</v>
      </c>
      <c r="D29" s="339"/>
      <c r="E29" s="339"/>
      <c r="F29" s="339"/>
      <c r="G29" s="340"/>
      <c r="H29" s="104" t="s">
        <v>40</v>
      </c>
      <c r="I29" s="237">
        <f>VLOOKUP(H29,Reference!$A$30:$F$37,2,FALSE)</f>
        <v>0</v>
      </c>
      <c r="J29" s="105">
        <v>0</v>
      </c>
      <c r="K29" s="244"/>
      <c r="L29" s="245"/>
      <c r="M29" s="246"/>
      <c r="O29" s="254">
        <f t="shared" si="3"/>
        <v>0</v>
      </c>
      <c r="P29" s="254">
        <f t="shared" si="4"/>
        <v>0</v>
      </c>
      <c r="Q29" s="254">
        <f t="shared" si="6"/>
        <v>0</v>
      </c>
    </row>
    <row r="30" spans="1:102" ht="25" customHeight="1">
      <c r="B30" s="21">
        <f>SUM(B19:B29)</f>
        <v>0</v>
      </c>
      <c r="C30" s="334" t="s">
        <v>62</v>
      </c>
      <c r="D30" s="334"/>
      <c r="E30" s="334"/>
      <c r="F30" s="334"/>
      <c r="G30" s="334"/>
      <c r="H30" s="334"/>
      <c r="I30" s="334"/>
      <c r="J30" s="334"/>
      <c r="K30" s="328" t="s">
        <v>63</v>
      </c>
      <c r="L30" s="328"/>
      <c r="M30" s="328"/>
      <c r="N30" s="20"/>
      <c r="O30" s="107">
        <f t="shared" ref="O30:P30" si="7">SUM(O19:O29)</f>
        <v>0</v>
      </c>
      <c r="P30" s="107">
        <f t="shared" si="7"/>
        <v>0</v>
      </c>
      <c r="Q30" s="107">
        <f>SUM(Q19:Q29)</f>
        <v>0</v>
      </c>
    </row>
    <row r="31" spans="1:102" ht="25" customHeight="1">
      <c r="K31" s="51"/>
      <c r="L31" s="51"/>
      <c r="M31" s="45" t="s">
        <v>64</v>
      </c>
      <c r="N31" s="51"/>
      <c r="O31" s="107">
        <f>O15+O30</f>
        <v>0</v>
      </c>
      <c r="P31" s="107">
        <f>P15+P30</f>
        <v>0</v>
      </c>
      <c r="Q31" s="107">
        <f>Q15+Q30</f>
        <v>0</v>
      </c>
    </row>
    <row r="32" spans="1:102" ht="25" customHeight="1">
      <c r="K32" s="51"/>
      <c r="L32" s="51"/>
      <c r="M32" s="45"/>
      <c r="N32" s="51"/>
      <c r="O32" s="301"/>
      <c r="P32" s="301"/>
      <c r="Q32" s="301"/>
    </row>
    <row r="33" spans="1:17" ht="25" customHeight="1" thickBot="1">
      <c r="K33" s="51"/>
      <c r="L33" s="51"/>
      <c r="M33" s="45"/>
      <c r="N33" s="51"/>
      <c r="O33" s="301"/>
      <c r="P33" s="301"/>
      <c r="Q33" s="301"/>
    </row>
    <row r="34" spans="1:17" s="199" customFormat="1" ht="25" customHeight="1">
      <c r="A34" s="214"/>
      <c r="G34" s="329" t="s">
        <v>65</v>
      </c>
      <c r="H34" s="330"/>
      <c r="I34" s="330"/>
      <c r="J34" s="330"/>
      <c r="K34" s="331"/>
      <c r="L34" s="288"/>
      <c r="M34" s="288"/>
      <c r="N34" s="288"/>
    </row>
    <row r="35" spans="1:17" s="199" customFormat="1" ht="25" customHeight="1">
      <c r="A35" s="214"/>
      <c r="G35" s="255" t="s">
        <v>66</v>
      </c>
      <c r="H35" s="256" t="s">
        <v>67</v>
      </c>
      <c r="I35" s="267" t="s">
        <v>33</v>
      </c>
      <c r="J35" s="257" t="s">
        <v>34</v>
      </c>
      <c r="K35" s="258" t="s">
        <v>35</v>
      </c>
    </row>
    <row r="36" spans="1:17" s="199" customFormat="1" ht="25" customHeight="1">
      <c r="A36" s="215"/>
      <c r="G36" s="259"/>
      <c r="H36" s="287" t="s">
        <v>68</v>
      </c>
      <c r="I36" s="286"/>
      <c r="J36" s="286"/>
      <c r="K36" s="260"/>
    </row>
    <row r="37" spans="1:17" s="199" customFormat="1" ht="25" customHeight="1">
      <c r="A37" s="215"/>
      <c r="G37" s="292" t="s">
        <v>69</v>
      </c>
      <c r="H37" s="294">
        <v>0</v>
      </c>
      <c r="I37" s="268">
        <f>IF(G37="Annual",12*H37,"")</f>
        <v>0</v>
      </c>
      <c r="J37" s="268" t="str">
        <f>IF(G37="Academic",9*H37,"")</f>
        <v/>
      </c>
      <c r="K37" s="261" t="str">
        <f>IF(G37="Summer",3*H37,"")</f>
        <v/>
      </c>
    </row>
    <row r="38" spans="1:17" s="199" customFormat="1" ht="25" customHeight="1">
      <c r="A38" s="215"/>
      <c r="G38" s="292" t="s">
        <v>70</v>
      </c>
      <c r="H38" s="294">
        <v>0</v>
      </c>
      <c r="I38" s="268" t="str">
        <f>IF(G38="Annual",12*H38,"")</f>
        <v/>
      </c>
      <c r="J38" s="268">
        <f>IF(G38="Academic",9*H38,"")</f>
        <v>0</v>
      </c>
      <c r="K38" s="261" t="str">
        <f>IF(G38="Summer",3*H38,"")</f>
        <v/>
      </c>
    </row>
    <row r="39" spans="1:17" s="199" customFormat="1" ht="25" customHeight="1" thickBot="1">
      <c r="A39" s="215"/>
      <c r="G39" s="296" t="s">
        <v>71</v>
      </c>
      <c r="H39" s="297">
        <v>0</v>
      </c>
      <c r="I39" s="298" t="str">
        <f>IF(G39="Annual",12*H39,"")</f>
        <v/>
      </c>
      <c r="J39" s="298" t="str">
        <f>IF(G39="Academic",9*H39,"")</f>
        <v/>
      </c>
      <c r="K39" s="299">
        <f>IF(G39="Summer",3*H39,"")</f>
        <v>0</v>
      </c>
      <c r="L39" s="293"/>
    </row>
    <row r="40" spans="1:17" s="199" customFormat="1" ht="25" customHeight="1">
      <c r="A40" s="215"/>
      <c r="G40" s="289"/>
      <c r="H40" s="295"/>
      <c r="I40" s="290"/>
      <c r="J40" s="291"/>
    </row>
    <row r="41" spans="1:17" s="199" customFormat="1" ht="25" customHeight="1">
      <c r="A41" s="215"/>
      <c r="I41" s="252"/>
    </row>
    <row r="42" spans="1:17" s="199" customFormat="1" ht="15">
      <c r="A42" s="215"/>
      <c r="I42" s="252"/>
    </row>
    <row r="43" spans="1:17" s="199" customFormat="1" ht="15">
      <c r="A43" s="215"/>
      <c r="I43" s="252"/>
    </row>
    <row r="44" spans="1:17" s="199" customFormat="1" ht="15">
      <c r="A44" s="216"/>
      <c r="I44" s="252"/>
    </row>
    <row r="45" spans="1:17" s="199" customFormat="1" ht="15">
      <c r="A45" s="216"/>
      <c r="I45" s="252"/>
    </row>
    <row r="46" spans="1:17" s="199" customFormat="1" ht="15">
      <c r="A46" s="215"/>
      <c r="I46" s="252"/>
    </row>
    <row r="47" spans="1:17" s="199" customFormat="1" ht="15">
      <c r="A47" s="215"/>
      <c r="I47" s="252"/>
    </row>
    <row r="48" spans="1:17" s="199" customFormat="1" ht="15">
      <c r="A48" s="215"/>
      <c r="I48" s="252"/>
    </row>
    <row r="49" spans="1:9" s="199" customFormat="1" ht="15">
      <c r="A49" s="215"/>
      <c r="I49" s="252"/>
    </row>
    <row r="50" spans="1:9" s="199" customFormat="1" ht="15">
      <c r="A50" s="215"/>
      <c r="I50" s="252"/>
    </row>
    <row r="51" spans="1:9" s="199" customFormat="1" ht="15">
      <c r="A51" s="215"/>
      <c r="I51" s="252"/>
    </row>
    <row r="52" spans="1:9" s="199" customFormat="1" ht="15">
      <c r="A52" s="215"/>
      <c r="I52" s="252"/>
    </row>
    <row r="53" spans="1:9" s="199" customFormat="1" ht="15">
      <c r="A53" s="215"/>
      <c r="I53" s="252"/>
    </row>
    <row r="54" spans="1:9" s="199" customFormat="1" ht="15">
      <c r="A54" s="215"/>
      <c r="I54" s="252"/>
    </row>
    <row r="55" spans="1:9" s="199" customFormat="1" ht="15">
      <c r="A55" s="215"/>
      <c r="I55" s="252"/>
    </row>
    <row r="56" spans="1:9" s="199" customFormat="1" ht="15">
      <c r="A56" s="215"/>
      <c r="I56" s="252"/>
    </row>
    <row r="57" spans="1:9" s="199" customFormat="1" ht="15">
      <c r="A57" s="215"/>
      <c r="I57" s="252"/>
    </row>
    <row r="58" spans="1:9" s="199" customFormat="1" ht="15">
      <c r="A58" s="215"/>
      <c r="I58" s="252"/>
    </row>
    <row r="59" spans="1:9" s="199" customFormat="1" ht="15">
      <c r="A59" s="215"/>
      <c r="I59" s="252"/>
    </row>
    <row r="60" spans="1:9" s="199" customFormat="1" ht="15">
      <c r="A60" s="215"/>
      <c r="I60" s="252"/>
    </row>
    <row r="61" spans="1:9" s="199" customFormat="1" ht="15">
      <c r="A61" s="215"/>
      <c r="I61" s="252"/>
    </row>
    <row r="62" spans="1:9" s="199" customFormat="1" ht="15">
      <c r="A62" s="215"/>
      <c r="I62" s="252"/>
    </row>
    <row r="63" spans="1:9" s="199" customFormat="1" ht="15">
      <c r="A63" s="215"/>
      <c r="I63" s="252"/>
    </row>
    <row r="64" spans="1:9" s="199" customFormat="1" ht="15">
      <c r="A64" s="215"/>
      <c r="I64" s="252"/>
    </row>
    <row r="65" spans="1:9" s="199" customFormat="1" ht="15">
      <c r="A65" s="215"/>
      <c r="I65" s="252"/>
    </row>
    <row r="66" spans="1:9" s="199" customFormat="1" ht="15">
      <c r="A66" s="215"/>
      <c r="I66" s="252"/>
    </row>
    <row r="67" spans="1:9" s="199" customFormat="1" ht="15">
      <c r="A67" s="215"/>
      <c r="I67" s="252"/>
    </row>
    <row r="68" spans="1:9" s="199" customFormat="1" ht="15">
      <c r="A68" s="215"/>
      <c r="I68" s="252"/>
    </row>
    <row r="69" spans="1:9" s="199" customFormat="1" ht="15">
      <c r="A69" s="215"/>
      <c r="I69" s="252"/>
    </row>
    <row r="70" spans="1:9" s="199" customFormat="1" ht="15">
      <c r="A70" s="215"/>
      <c r="I70" s="252"/>
    </row>
    <row r="71" spans="1:9" s="199" customFormat="1" ht="15">
      <c r="A71" s="216"/>
      <c r="I71" s="252"/>
    </row>
    <row r="72" spans="1:9" s="199" customFormat="1" ht="15">
      <c r="A72" s="215"/>
      <c r="I72" s="252"/>
    </row>
    <row r="73" spans="1:9" s="199" customFormat="1" ht="15">
      <c r="A73" s="215"/>
      <c r="I73" s="252"/>
    </row>
    <row r="74" spans="1:9" s="199" customFormat="1" ht="15">
      <c r="A74" s="215"/>
      <c r="I74" s="252"/>
    </row>
    <row r="75" spans="1:9" s="199" customFormat="1" ht="15">
      <c r="A75" s="215"/>
      <c r="I75" s="252"/>
    </row>
    <row r="76" spans="1:9" s="199" customFormat="1" ht="15">
      <c r="A76" s="215"/>
      <c r="I76" s="252"/>
    </row>
    <row r="77" spans="1:9" s="199" customFormat="1" ht="15">
      <c r="A77" s="215"/>
      <c r="I77" s="252"/>
    </row>
    <row r="78" spans="1:9" s="199" customFormat="1" ht="15">
      <c r="A78" s="215"/>
      <c r="I78" s="252"/>
    </row>
    <row r="79" spans="1:9" s="199" customFormat="1" ht="15">
      <c r="A79" s="215"/>
      <c r="I79" s="252"/>
    </row>
    <row r="80" spans="1:9" s="199" customFormat="1" ht="15">
      <c r="A80" s="215"/>
      <c r="I80" s="252"/>
    </row>
    <row r="81" spans="1:9" s="199" customFormat="1" ht="15">
      <c r="A81" s="215"/>
      <c r="I81" s="252"/>
    </row>
    <row r="82" spans="1:9" s="199" customFormat="1" ht="15">
      <c r="A82" s="215"/>
      <c r="I82" s="252"/>
    </row>
    <row r="83" spans="1:9" s="199" customFormat="1" ht="15">
      <c r="A83" s="215"/>
      <c r="I83" s="252"/>
    </row>
    <row r="84" spans="1:9" s="199" customFormat="1" ht="15">
      <c r="A84" s="215"/>
      <c r="I84" s="252"/>
    </row>
    <row r="85" spans="1:9" s="199" customFormat="1" ht="15">
      <c r="A85" s="215"/>
      <c r="I85" s="252"/>
    </row>
    <row r="86" spans="1:9" s="199" customFormat="1" ht="15">
      <c r="A86" s="215"/>
      <c r="I86" s="252"/>
    </row>
    <row r="87" spans="1:9" s="199" customFormat="1" ht="15">
      <c r="A87" s="215"/>
      <c r="I87" s="252"/>
    </row>
    <row r="88" spans="1:9" s="199" customFormat="1" ht="15">
      <c r="A88" s="215"/>
      <c r="I88" s="252"/>
    </row>
    <row r="89" spans="1:9" s="199" customFormat="1" ht="15">
      <c r="A89" s="215"/>
      <c r="I89" s="252"/>
    </row>
    <row r="90" spans="1:9" s="199" customFormat="1" ht="15">
      <c r="A90" s="215"/>
      <c r="I90" s="252"/>
    </row>
    <row r="91" spans="1:9" s="199" customFormat="1" ht="15">
      <c r="A91" s="215"/>
      <c r="I91" s="252"/>
    </row>
    <row r="92" spans="1:9" s="199" customFormat="1" ht="15">
      <c r="A92" s="215"/>
      <c r="I92" s="252"/>
    </row>
    <row r="93" spans="1:9" s="199" customFormat="1" ht="15">
      <c r="A93" s="215"/>
      <c r="I93" s="252"/>
    </row>
    <row r="94" spans="1:9" s="199" customFormat="1" ht="15">
      <c r="A94" s="215"/>
      <c r="I94" s="252"/>
    </row>
    <row r="95" spans="1:9" s="199" customFormat="1" ht="15">
      <c r="A95" s="215"/>
      <c r="I95" s="252"/>
    </row>
    <row r="96" spans="1:9" s="199" customFormat="1" ht="15">
      <c r="A96" s="215"/>
      <c r="I96" s="252"/>
    </row>
    <row r="97" spans="1:9" s="199" customFormat="1" ht="15">
      <c r="A97" s="215"/>
      <c r="I97" s="252"/>
    </row>
    <row r="98" spans="1:9" s="199" customFormat="1" ht="15">
      <c r="A98" s="215"/>
      <c r="I98" s="252"/>
    </row>
    <row r="99" spans="1:9" s="199" customFormat="1" ht="15">
      <c r="A99" s="215"/>
      <c r="I99" s="252"/>
    </row>
    <row r="100" spans="1:9" s="199" customFormat="1" ht="15">
      <c r="A100" s="215"/>
      <c r="I100" s="252"/>
    </row>
    <row r="101" spans="1:9" s="199" customFormat="1" ht="15">
      <c r="A101" s="215"/>
      <c r="I101" s="252"/>
    </row>
    <row r="102" spans="1:9" s="199" customFormat="1" ht="15">
      <c r="A102" s="215"/>
      <c r="I102" s="252"/>
    </row>
    <row r="103" spans="1:9" s="199" customFormat="1" ht="15">
      <c r="A103" s="215"/>
      <c r="I103" s="252"/>
    </row>
    <row r="104" spans="1:9" s="199" customFormat="1" ht="15">
      <c r="A104" s="215"/>
      <c r="I104" s="252"/>
    </row>
    <row r="105" spans="1:9" s="199" customFormat="1" ht="15">
      <c r="A105" s="215"/>
      <c r="I105" s="252"/>
    </row>
    <row r="106" spans="1:9" s="199" customFormat="1" ht="15">
      <c r="A106" s="216"/>
      <c r="I106" s="252"/>
    </row>
    <row r="107" spans="1:9" s="199" customFormat="1" ht="15">
      <c r="A107" s="215"/>
      <c r="I107" s="252"/>
    </row>
    <row r="108" spans="1:9" s="199" customFormat="1" ht="15">
      <c r="A108" s="215"/>
      <c r="I108" s="252"/>
    </row>
    <row r="109" spans="1:9" s="199" customFormat="1" ht="15">
      <c r="A109" s="215"/>
      <c r="I109" s="252"/>
    </row>
    <row r="110" spans="1:9" s="199" customFormat="1" ht="15">
      <c r="A110" s="215"/>
      <c r="I110" s="252"/>
    </row>
    <row r="111" spans="1:9" s="199" customFormat="1" ht="15">
      <c r="A111" s="215"/>
      <c r="I111" s="252"/>
    </row>
    <row r="112" spans="1:9" s="199" customFormat="1" ht="15">
      <c r="A112" s="215"/>
      <c r="I112" s="252"/>
    </row>
    <row r="113" spans="1:9" s="199" customFormat="1" ht="15">
      <c r="A113" s="215"/>
      <c r="I113" s="252"/>
    </row>
    <row r="114" spans="1:9" s="199" customFormat="1" ht="15">
      <c r="A114" s="215"/>
      <c r="I114" s="252"/>
    </row>
    <row r="115" spans="1:9" s="199" customFormat="1" ht="15">
      <c r="A115" s="215"/>
      <c r="I115" s="252"/>
    </row>
    <row r="116" spans="1:9" s="199" customFormat="1" ht="15">
      <c r="A116" s="215"/>
      <c r="I116" s="252"/>
    </row>
    <row r="117" spans="1:9" s="199" customFormat="1" ht="15">
      <c r="A117" s="215"/>
      <c r="I117" s="252"/>
    </row>
    <row r="118" spans="1:9" s="199" customFormat="1" ht="15">
      <c r="A118" s="215"/>
      <c r="I118" s="252"/>
    </row>
    <row r="119" spans="1:9" s="199" customFormat="1" ht="15">
      <c r="A119" s="215"/>
      <c r="I119" s="252"/>
    </row>
    <row r="120" spans="1:9" s="199" customFormat="1" ht="15">
      <c r="A120" s="215"/>
      <c r="I120" s="252"/>
    </row>
    <row r="121" spans="1:9" s="199" customFormat="1" ht="15">
      <c r="A121" s="215"/>
      <c r="I121" s="252"/>
    </row>
    <row r="122" spans="1:9" s="199" customFormat="1" ht="15">
      <c r="A122" s="215"/>
      <c r="I122" s="252"/>
    </row>
    <row r="123" spans="1:9" s="199" customFormat="1" ht="15">
      <c r="A123" s="215"/>
      <c r="I123" s="252"/>
    </row>
    <row r="124" spans="1:9" s="199" customFormat="1" ht="15">
      <c r="A124" s="215"/>
      <c r="I124" s="252"/>
    </row>
    <row r="125" spans="1:9" s="199" customFormat="1" ht="15">
      <c r="A125" s="215"/>
      <c r="I125" s="252"/>
    </row>
    <row r="126" spans="1:9" s="199" customFormat="1" ht="15">
      <c r="A126" s="215"/>
      <c r="I126" s="252"/>
    </row>
    <row r="127" spans="1:9" s="199" customFormat="1" ht="15">
      <c r="A127" s="215"/>
      <c r="I127" s="252"/>
    </row>
    <row r="128" spans="1:9" s="199" customFormat="1" ht="15">
      <c r="A128" s="215"/>
      <c r="I128" s="252"/>
    </row>
    <row r="129" spans="1:9" s="199" customFormat="1" ht="15">
      <c r="A129" s="215"/>
      <c r="I129" s="252"/>
    </row>
    <row r="130" spans="1:9" s="199" customFormat="1" ht="15">
      <c r="A130" s="215"/>
      <c r="I130" s="252"/>
    </row>
    <row r="131" spans="1:9" s="199" customFormat="1" ht="15">
      <c r="A131" s="215"/>
      <c r="I131" s="252"/>
    </row>
    <row r="132" spans="1:9" s="199" customFormat="1" ht="15">
      <c r="A132" s="215"/>
      <c r="I132" s="252"/>
    </row>
    <row r="133" spans="1:9" s="199" customFormat="1" ht="15">
      <c r="A133" s="215"/>
      <c r="I133" s="252"/>
    </row>
    <row r="134" spans="1:9" s="199" customFormat="1" ht="15">
      <c r="A134" s="215"/>
      <c r="I134" s="252"/>
    </row>
    <row r="135" spans="1:9" s="199" customFormat="1" ht="15">
      <c r="A135" s="215"/>
      <c r="I135" s="252"/>
    </row>
    <row r="136" spans="1:9" s="199" customFormat="1" ht="15">
      <c r="A136" s="215"/>
      <c r="I136" s="252"/>
    </row>
    <row r="137" spans="1:9" s="199" customFormat="1" ht="15">
      <c r="A137" s="215"/>
      <c r="I137" s="252"/>
    </row>
    <row r="138" spans="1:9" s="199" customFormat="1" ht="15">
      <c r="A138" s="215"/>
      <c r="I138" s="252"/>
    </row>
    <row r="139" spans="1:9" s="199" customFormat="1" ht="15">
      <c r="A139" s="215"/>
      <c r="I139" s="252"/>
    </row>
    <row r="140" spans="1:9" s="199" customFormat="1" ht="15">
      <c r="A140" s="215"/>
      <c r="I140" s="252"/>
    </row>
    <row r="141" spans="1:9" s="199" customFormat="1" ht="15">
      <c r="A141" s="215"/>
      <c r="I141" s="252"/>
    </row>
    <row r="142" spans="1:9" s="199" customFormat="1" ht="15">
      <c r="A142" s="215"/>
      <c r="I142" s="252"/>
    </row>
    <row r="143" spans="1:9" s="199" customFormat="1" ht="15">
      <c r="A143" s="215"/>
      <c r="I143" s="252"/>
    </row>
    <row r="144" spans="1:9" s="199" customFormat="1" ht="15">
      <c r="A144" s="215"/>
      <c r="I144" s="252"/>
    </row>
    <row r="145" spans="1:9" s="199" customFormat="1" ht="15">
      <c r="A145" s="215"/>
      <c r="I145" s="252"/>
    </row>
    <row r="146" spans="1:9" s="199" customFormat="1" ht="15">
      <c r="A146" s="215"/>
      <c r="I146" s="252"/>
    </row>
    <row r="147" spans="1:9" s="199" customFormat="1" ht="15">
      <c r="A147" s="215"/>
      <c r="I147" s="252"/>
    </row>
    <row r="148" spans="1:9" s="199" customFormat="1" ht="15">
      <c r="A148" s="215"/>
      <c r="I148" s="252"/>
    </row>
    <row r="149" spans="1:9" s="199" customFormat="1" ht="15">
      <c r="A149" s="215"/>
      <c r="I149" s="252"/>
    </row>
    <row r="150" spans="1:9" s="199" customFormat="1" ht="15">
      <c r="A150" s="216"/>
      <c r="I150" s="252"/>
    </row>
    <row r="151" spans="1:9" s="199" customFormat="1" ht="15">
      <c r="A151" s="215"/>
      <c r="I151" s="252"/>
    </row>
    <row r="152" spans="1:9" s="199" customFormat="1" ht="15">
      <c r="A152" s="215"/>
      <c r="I152" s="252"/>
    </row>
    <row r="153" spans="1:9" s="199" customFormat="1" ht="15">
      <c r="A153" s="215"/>
      <c r="I153" s="252"/>
    </row>
    <row r="154" spans="1:9" s="199" customFormat="1" ht="15">
      <c r="A154" s="215"/>
      <c r="I154" s="252"/>
    </row>
    <row r="155" spans="1:9" s="199" customFormat="1" ht="15">
      <c r="A155" s="215"/>
      <c r="I155" s="252"/>
    </row>
    <row r="156" spans="1:9" s="199" customFormat="1" ht="15">
      <c r="A156" s="215"/>
      <c r="I156" s="252"/>
    </row>
    <row r="157" spans="1:9" s="199" customFormat="1" ht="15">
      <c r="A157" s="215"/>
      <c r="I157" s="252"/>
    </row>
    <row r="158" spans="1:9" s="199" customFormat="1" ht="15">
      <c r="A158" s="215"/>
      <c r="I158" s="252"/>
    </row>
    <row r="159" spans="1:9" s="199" customFormat="1" ht="15">
      <c r="A159" s="215"/>
      <c r="I159" s="252"/>
    </row>
    <row r="160" spans="1:9" s="199" customFormat="1" ht="15">
      <c r="A160" s="215"/>
      <c r="I160" s="252"/>
    </row>
    <row r="161" spans="1:9" s="199" customFormat="1" ht="15">
      <c r="A161" s="215"/>
      <c r="I161" s="252"/>
    </row>
    <row r="162" spans="1:9" s="199" customFormat="1" ht="15">
      <c r="A162" s="215"/>
      <c r="I162" s="252"/>
    </row>
    <row r="163" spans="1:9" s="199" customFormat="1" ht="15">
      <c r="A163" s="215"/>
      <c r="I163" s="252"/>
    </row>
    <row r="164" spans="1:9" s="199" customFormat="1" ht="15">
      <c r="A164" s="215"/>
      <c r="I164" s="252"/>
    </row>
    <row r="165" spans="1:9" s="199" customFormat="1" ht="15">
      <c r="A165" s="215"/>
      <c r="I165" s="252"/>
    </row>
    <row r="166" spans="1:9" s="199" customFormat="1" ht="15">
      <c r="A166" s="215"/>
      <c r="I166" s="252"/>
    </row>
    <row r="167" spans="1:9" s="199" customFormat="1" ht="15">
      <c r="A167" s="215"/>
      <c r="I167" s="252"/>
    </row>
    <row r="168" spans="1:9" s="199" customFormat="1" ht="15">
      <c r="A168" s="215"/>
      <c r="I168" s="252"/>
    </row>
    <row r="169" spans="1:9" s="199" customFormat="1" ht="15">
      <c r="A169" s="215"/>
      <c r="I169" s="252"/>
    </row>
    <row r="170" spans="1:9" s="199" customFormat="1" ht="15">
      <c r="A170" s="215"/>
      <c r="I170" s="252"/>
    </row>
    <row r="171" spans="1:9" s="199" customFormat="1" ht="15">
      <c r="A171" s="215"/>
      <c r="I171" s="252"/>
    </row>
    <row r="172" spans="1:9" s="199" customFormat="1" ht="15">
      <c r="A172" s="215"/>
      <c r="I172" s="252"/>
    </row>
    <row r="173" spans="1:9" s="199" customFormat="1" ht="15">
      <c r="A173" s="215"/>
      <c r="I173" s="252"/>
    </row>
    <row r="174" spans="1:9" s="199" customFormat="1" ht="15">
      <c r="A174" s="215"/>
      <c r="I174" s="252"/>
    </row>
    <row r="175" spans="1:9" s="199" customFormat="1" ht="15">
      <c r="A175" s="215"/>
      <c r="I175" s="252"/>
    </row>
    <row r="176" spans="1:9" s="199" customFormat="1" ht="15">
      <c r="A176" s="215"/>
      <c r="I176" s="252"/>
    </row>
    <row r="177" spans="1:9" s="199" customFormat="1" ht="15">
      <c r="A177" s="215"/>
      <c r="I177" s="252"/>
    </row>
    <row r="178" spans="1:9" s="199" customFormat="1" ht="15">
      <c r="A178" s="215"/>
      <c r="I178" s="252"/>
    </row>
    <row r="179" spans="1:9" s="199" customFormat="1" ht="15">
      <c r="A179" s="215"/>
      <c r="I179" s="252"/>
    </row>
    <row r="180" spans="1:9" s="199" customFormat="1" ht="15">
      <c r="A180" s="215"/>
      <c r="I180" s="252"/>
    </row>
    <row r="181" spans="1:9" s="199" customFormat="1" ht="15">
      <c r="A181" s="215"/>
      <c r="I181" s="252"/>
    </row>
    <row r="182" spans="1:9" s="199" customFormat="1" ht="15">
      <c r="A182" s="215"/>
      <c r="I182" s="252"/>
    </row>
    <row r="183" spans="1:9" s="199" customFormat="1" ht="15">
      <c r="A183" s="215"/>
      <c r="I183" s="252"/>
    </row>
    <row r="184" spans="1:9" s="199" customFormat="1" ht="15">
      <c r="A184" s="215"/>
      <c r="I184" s="252"/>
    </row>
    <row r="185" spans="1:9" s="199" customFormat="1" ht="15">
      <c r="A185" s="215"/>
      <c r="I185" s="252"/>
    </row>
    <row r="186" spans="1:9" s="199" customFormat="1" ht="15">
      <c r="A186" s="215"/>
      <c r="I186" s="252"/>
    </row>
    <row r="187" spans="1:9" s="199" customFormat="1" ht="15">
      <c r="A187" s="216"/>
      <c r="I187" s="252"/>
    </row>
    <row r="188" spans="1:9" s="199" customFormat="1" ht="15">
      <c r="A188" s="215"/>
      <c r="I188" s="252"/>
    </row>
    <row r="189" spans="1:9" s="199" customFormat="1" ht="15">
      <c r="A189" s="215"/>
      <c r="I189" s="252"/>
    </row>
    <row r="190" spans="1:9" s="199" customFormat="1" ht="15">
      <c r="A190" s="215"/>
      <c r="I190" s="252"/>
    </row>
    <row r="191" spans="1:9" s="199" customFormat="1" ht="15">
      <c r="A191" s="215"/>
      <c r="I191" s="252"/>
    </row>
    <row r="192" spans="1:9" s="199" customFormat="1" ht="15">
      <c r="A192" s="215"/>
      <c r="I192" s="252"/>
    </row>
    <row r="193" spans="1:9" s="199" customFormat="1" ht="15">
      <c r="A193" s="215"/>
      <c r="I193" s="252"/>
    </row>
    <row r="194" spans="1:9" s="199" customFormat="1" ht="15">
      <c r="A194" s="215"/>
      <c r="I194" s="252"/>
    </row>
    <row r="195" spans="1:9" s="199" customFormat="1">
      <c r="A195" s="214"/>
      <c r="I195" s="252"/>
    </row>
    <row r="196" spans="1:9" s="199" customFormat="1">
      <c r="A196" s="214"/>
      <c r="I196" s="252"/>
    </row>
    <row r="197" spans="1:9" s="199" customFormat="1">
      <c r="A197" s="214"/>
      <c r="I197" s="252"/>
    </row>
    <row r="198" spans="1:9" s="199" customFormat="1">
      <c r="A198" s="214"/>
      <c r="I198" s="252"/>
    </row>
    <row r="199" spans="1:9" s="199" customFormat="1">
      <c r="A199" s="214"/>
      <c r="I199" s="252"/>
    </row>
    <row r="200" spans="1:9" s="199" customFormat="1">
      <c r="A200" s="214"/>
      <c r="I200" s="252"/>
    </row>
    <row r="201" spans="1:9" s="199" customFormat="1">
      <c r="A201" s="214"/>
      <c r="I201" s="252"/>
    </row>
    <row r="202" spans="1:9" s="199" customFormat="1">
      <c r="A202" s="214"/>
      <c r="I202" s="252"/>
    </row>
    <row r="203" spans="1:9" s="199" customFormat="1">
      <c r="A203" s="214"/>
      <c r="I203" s="252"/>
    </row>
    <row r="204" spans="1:9" s="199" customFormat="1">
      <c r="A204" s="214"/>
      <c r="I204" s="252"/>
    </row>
    <row r="205" spans="1:9" s="199" customFormat="1">
      <c r="A205" s="214"/>
      <c r="I205" s="252"/>
    </row>
    <row r="206" spans="1:9" s="199" customFormat="1">
      <c r="A206" s="214"/>
      <c r="I206" s="252"/>
    </row>
    <row r="207" spans="1:9" s="199" customFormat="1">
      <c r="A207" s="214"/>
      <c r="I207" s="252"/>
    </row>
    <row r="208" spans="1:9" s="199" customFormat="1">
      <c r="A208" s="214"/>
      <c r="I208" s="252"/>
    </row>
    <row r="209" spans="1:9" s="199" customFormat="1">
      <c r="A209" s="214"/>
      <c r="I209" s="252"/>
    </row>
    <row r="210" spans="1:9" s="199" customFormat="1">
      <c r="A210" s="214"/>
      <c r="I210" s="252"/>
    </row>
    <row r="211" spans="1:9" s="199" customFormat="1">
      <c r="A211" s="214"/>
      <c r="I211" s="252"/>
    </row>
    <row r="212" spans="1:9" s="199" customFormat="1">
      <c r="A212" s="214"/>
      <c r="I212" s="252"/>
    </row>
    <row r="213" spans="1:9" s="199" customFormat="1">
      <c r="A213" s="214"/>
      <c r="I213" s="252"/>
    </row>
    <row r="214" spans="1:9" s="199" customFormat="1">
      <c r="A214" s="214"/>
      <c r="I214" s="252"/>
    </row>
    <row r="215" spans="1:9" s="199" customFormat="1">
      <c r="A215" s="214"/>
      <c r="I215" s="252"/>
    </row>
    <row r="216" spans="1:9" s="199" customFormat="1">
      <c r="A216" s="214"/>
      <c r="I216" s="252"/>
    </row>
    <row r="217" spans="1:9" s="199" customFormat="1">
      <c r="A217" s="214"/>
      <c r="I217" s="252"/>
    </row>
    <row r="218" spans="1:9" s="199" customFormat="1">
      <c r="A218" s="214"/>
      <c r="I218" s="252"/>
    </row>
    <row r="219" spans="1:9" s="199" customFormat="1">
      <c r="A219" s="214"/>
      <c r="I219" s="252"/>
    </row>
    <row r="220" spans="1:9" s="199" customFormat="1">
      <c r="A220" s="214"/>
      <c r="I220" s="252"/>
    </row>
    <row r="221" spans="1:9" s="199" customFormat="1">
      <c r="A221" s="214"/>
      <c r="I221" s="252"/>
    </row>
    <row r="222" spans="1:9" s="199" customFormat="1">
      <c r="A222" s="214"/>
      <c r="I222" s="252"/>
    </row>
    <row r="223" spans="1:9" s="199" customFormat="1">
      <c r="A223" s="214"/>
      <c r="I223" s="252"/>
    </row>
    <row r="224" spans="1:9" s="199" customFormat="1">
      <c r="A224" s="214"/>
      <c r="I224" s="252"/>
    </row>
    <row r="225" spans="1:9" s="199" customFormat="1">
      <c r="A225" s="214"/>
      <c r="I225" s="252"/>
    </row>
    <row r="226" spans="1:9" s="199" customFormat="1">
      <c r="A226" s="214"/>
      <c r="I226" s="252"/>
    </row>
    <row r="227" spans="1:9" s="199" customFormat="1">
      <c r="A227" s="214"/>
      <c r="I227" s="252"/>
    </row>
    <row r="228" spans="1:9" s="199" customFormat="1">
      <c r="A228" s="214"/>
      <c r="I228" s="252"/>
    </row>
    <row r="229" spans="1:9" s="199" customFormat="1">
      <c r="A229" s="214"/>
      <c r="I229" s="252"/>
    </row>
    <row r="230" spans="1:9" s="199" customFormat="1">
      <c r="A230" s="214"/>
      <c r="I230" s="252"/>
    </row>
    <row r="231" spans="1:9" s="199" customFormat="1">
      <c r="A231" s="214"/>
      <c r="I231" s="252"/>
    </row>
    <row r="232" spans="1:9" s="199" customFormat="1">
      <c r="A232" s="214"/>
      <c r="I232" s="252"/>
    </row>
    <row r="233" spans="1:9" s="199" customFormat="1">
      <c r="A233" s="214"/>
      <c r="I233" s="252"/>
    </row>
    <row r="234" spans="1:9" s="199" customFormat="1">
      <c r="A234" s="214"/>
      <c r="I234" s="252"/>
    </row>
    <row r="235" spans="1:9" s="199" customFormat="1">
      <c r="A235" s="214"/>
      <c r="I235" s="252"/>
    </row>
    <row r="236" spans="1:9" s="199" customFormat="1">
      <c r="A236" s="214"/>
      <c r="I236" s="252"/>
    </row>
    <row r="237" spans="1:9" s="199" customFormat="1">
      <c r="A237" s="214"/>
      <c r="I237" s="252"/>
    </row>
    <row r="238" spans="1:9" s="199" customFormat="1">
      <c r="A238" s="214"/>
      <c r="I238" s="252"/>
    </row>
    <row r="239" spans="1:9" s="199" customFormat="1">
      <c r="A239" s="214"/>
      <c r="I239" s="252"/>
    </row>
    <row r="240" spans="1:9" s="199" customFormat="1">
      <c r="A240" s="214"/>
      <c r="I240" s="252"/>
    </row>
    <row r="241" spans="1:9" s="199" customFormat="1">
      <c r="A241" s="214"/>
      <c r="I241" s="252"/>
    </row>
    <row r="242" spans="1:9" s="199" customFormat="1">
      <c r="A242" s="214"/>
      <c r="I242" s="252"/>
    </row>
    <row r="243" spans="1:9" s="199" customFormat="1">
      <c r="A243" s="214"/>
      <c r="I243" s="252"/>
    </row>
    <row r="244" spans="1:9" s="199" customFormat="1">
      <c r="A244" s="214"/>
      <c r="I244" s="252"/>
    </row>
    <row r="245" spans="1:9" s="199" customFormat="1">
      <c r="A245" s="214"/>
      <c r="I245" s="252"/>
    </row>
    <row r="246" spans="1:9" s="199" customFormat="1">
      <c r="A246" s="214"/>
      <c r="I246" s="252"/>
    </row>
    <row r="247" spans="1:9" s="199" customFormat="1">
      <c r="A247" s="214"/>
      <c r="I247" s="252"/>
    </row>
    <row r="248" spans="1:9" s="199" customFormat="1">
      <c r="A248" s="214"/>
      <c r="I248" s="252"/>
    </row>
    <row r="249" spans="1:9" s="199" customFormat="1">
      <c r="A249" s="214"/>
      <c r="I249" s="252"/>
    </row>
    <row r="250" spans="1:9" s="199" customFormat="1">
      <c r="A250" s="214"/>
      <c r="I250" s="252"/>
    </row>
    <row r="251" spans="1:9" s="199" customFormat="1">
      <c r="A251" s="214"/>
      <c r="I251" s="252"/>
    </row>
    <row r="252" spans="1:9" s="199" customFormat="1">
      <c r="A252" s="214"/>
      <c r="I252" s="252"/>
    </row>
    <row r="253" spans="1:9" s="199" customFormat="1">
      <c r="A253" s="214"/>
      <c r="I253" s="252"/>
    </row>
    <row r="254" spans="1:9" s="199" customFormat="1">
      <c r="A254" s="214"/>
      <c r="I254" s="252"/>
    </row>
    <row r="255" spans="1:9" s="199" customFormat="1">
      <c r="A255" s="214"/>
      <c r="I255" s="252"/>
    </row>
    <row r="256" spans="1:9" s="199" customFormat="1">
      <c r="A256" s="214"/>
      <c r="I256" s="252"/>
    </row>
    <row r="257" spans="1:9" s="199" customFormat="1">
      <c r="A257" s="214"/>
      <c r="I257" s="252"/>
    </row>
    <row r="258" spans="1:9" s="199" customFormat="1">
      <c r="A258" s="214"/>
      <c r="I258" s="252"/>
    </row>
    <row r="259" spans="1:9" s="199" customFormat="1">
      <c r="A259" s="214"/>
      <c r="I259" s="252"/>
    </row>
    <row r="260" spans="1:9" s="199" customFormat="1">
      <c r="A260" s="214"/>
      <c r="I260" s="252"/>
    </row>
    <row r="261" spans="1:9" s="199" customFormat="1">
      <c r="A261" s="214"/>
      <c r="I261" s="252"/>
    </row>
    <row r="262" spans="1:9" s="199" customFormat="1">
      <c r="A262" s="214"/>
      <c r="I262" s="252"/>
    </row>
    <row r="263" spans="1:9" s="199" customFormat="1">
      <c r="A263" s="214"/>
      <c r="I263" s="252"/>
    </row>
    <row r="264" spans="1:9" s="199" customFormat="1">
      <c r="A264" s="214"/>
      <c r="I264" s="252"/>
    </row>
    <row r="265" spans="1:9" s="199" customFormat="1">
      <c r="A265" s="214"/>
      <c r="I265" s="252"/>
    </row>
    <row r="266" spans="1:9" s="199" customFormat="1">
      <c r="A266" s="214"/>
      <c r="I266" s="252"/>
    </row>
    <row r="267" spans="1:9" s="199" customFormat="1">
      <c r="A267" s="214"/>
      <c r="I267" s="252"/>
    </row>
    <row r="268" spans="1:9" s="199" customFormat="1">
      <c r="A268" s="214"/>
      <c r="I268" s="252"/>
    </row>
    <row r="269" spans="1:9" s="199" customFormat="1">
      <c r="A269" s="214"/>
      <c r="I269" s="252"/>
    </row>
    <row r="270" spans="1:9" s="199" customFormat="1">
      <c r="A270" s="214"/>
      <c r="I270" s="252"/>
    </row>
    <row r="271" spans="1:9" s="199" customFormat="1">
      <c r="A271" s="214"/>
      <c r="I271" s="252"/>
    </row>
    <row r="272" spans="1:9" s="199" customFormat="1">
      <c r="A272" s="214"/>
      <c r="I272" s="252"/>
    </row>
    <row r="273" spans="1:9" s="199" customFormat="1">
      <c r="A273" s="214"/>
      <c r="I273" s="252"/>
    </row>
    <row r="274" spans="1:9" s="199" customFormat="1">
      <c r="A274" s="214"/>
      <c r="I274" s="252"/>
    </row>
    <row r="275" spans="1:9" s="199" customFormat="1">
      <c r="A275" s="214"/>
      <c r="I275" s="252"/>
    </row>
    <row r="276" spans="1:9" s="199" customFormat="1">
      <c r="A276" s="214"/>
      <c r="I276" s="252"/>
    </row>
    <row r="277" spans="1:9" s="199" customFormat="1">
      <c r="A277" s="214"/>
      <c r="I277" s="252"/>
    </row>
    <row r="278" spans="1:9" s="199" customFormat="1">
      <c r="A278" s="214"/>
      <c r="I278" s="252"/>
    </row>
    <row r="279" spans="1:9" s="199" customFormat="1">
      <c r="A279" s="214"/>
      <c r="I279" s="252"/>
    </row>
    <row r="280" spans="1:9" s="199" customFormat="1">
      <c r="A280" s="214"/>
      <c r="I280" s="252"/>
    </row>
    <row r="281" spans="1:9" s="199" customFormat="1">
      <c r="A281" s="214"/>
      <c r="I281" s="252"/>
    </row>
    <row r="282" spans="1:9" s="199" customFormat="1">
      <c r="A282" s="214"/>
      <c r="I282" s="252"/>
    </row>
    <row r="283" spans="1:9" s="199" customFormat="1">
      <c r="A283" s="214"/>
      <c r="I283" s="252"/>
    </row>
    <row r="284" spans="1:9" s="199" customFormat="1">
      <c r="A284" s="214"/>
      <c r="I284" s="252"/>
    </row>
    <row r="285" spans="1:9" s="199" customFormat="1">
      <c r="A285" s="214"/>
      <c r="I285" s="252"/>
    </row>
    <row r="286" spans="1:9" s="199" customFormat="1">
      <c r="A286" s="214"/>
      <c r="I286" s="252"/>
    </row>
    <row r="287" spans="1:9" s="199" customFormat="1">
      <c r="A287" s="214"/>
      <c r="I287" s="252"/>
    </row>
    <row r="288" spans="1:9" s="199" customFormat="1">
      <c r="A288" s="214"/>
      <c r="I288" s="252"/>
    </row>
    <row r="289" spans="1:9" s="199" customFormat="1">
      <c r="A289" s="214"/>
      <c r="I289" s="252"/>
    </row>
    <row r="290" spans="1:9" s="199" customFormat="1">
      <c r="A290" s="214"/>
      <c r="I290" s="252"/>
    </row>
    <row r="291" spans="1:9" s="199" customFormat="1">
      <c r="A291" s="214"/>
      <c r="I291" s="252"/>
    </row>
    <row r="292" spans="1:9" s="199" customFormat="1">
      <c r="A292" s="214"/>
      <c r="I292" s="252"/>
    </row>
    <row r="293" spans="1:9" s="199" customFormat="1">
      <c r="A293" s="214"/>
      <c r="I293" s="252"/>
    </row>
    <row r="294" spans="1:9" s="199" customFormat="1">
      <c r="A294" s="214"/>
      <c r="I294" s="252"/>
    </row>
    <row r="295" spans="1:9" s="199" customFormat="1">
      <c r="A295" s="214"/>
      <c r="I295" s="252"/>
    </row>
    <row r="296" spans="1:9" s="199" customFormat="1">
      <c r="A296" s="214"/>
      <c r="I296" s="252"/>
    </row>
    <row r="297" spans="1:9" s="199" customFormat="1">
      <c r="A297" s="214"/>
      <c r="I297" s="252"/>
    </row>
    <row r="298" spans="1:9" s="199" customFormat="1">
      <c r="A298" s="214"/>
      <c r="I298" s="252"/>
    </row>
    <row r="299" spans="1:9" s="199" customFormat="1">
      <c r="A299" s="214"/>
      <c r="I299" s="252"/>
    </row>
    <row r="300" spans="1:9" s="199" customFormat="1">
      <c r="A300" s="214"/>
      <c r="I300" s="252"/>
    </row>
    <row r="301" spans="1:9" s="199" customFormat="1">
      <c r="A301" s="214"/>
      <c r="I301" s="252"/>
    </row>
    <row r="302" spans="1:9" s="199" customFormat="1">
      <c r="A302" s="214"/>
      <c r="I302" s="252"/>
    </row>
    <row r="303" spans="1:9" s="199" customFormat="1">
      <c r="A303" s="214"/>
      <c r="I303" s="252"/>
    </row>
    <row r="304" spans="1:9" s="199" customFormat="1">
      <c r="A304" s="214"/>
      <c r="I304" s="252"/>
    </row>
    <row r="305" spans="1:9" s="199" customFormat="1">
      <c r="A305" s="214"/>
      <c r="I305" s="252"/>
    </row>
    <row r="306" spans="1:9" s="199" customFormat="1">
      <c r="A306" s="214"/>
      <c r="I306" s="252"/>
    </row>
    <row r="307" spans="1:9" s="199" customFormat="1">
      <c r="A307" s="214"/>
      <c r="I307" s="252"/>
    </row>
    <row r="308" spans="1:9" s="199" customFormat="1">
      <c r="A308" s="214"/>
      <c r="I308" s="252"/>
    </row>
    <row r="309" spans="1:9" s="199" customFormat="1">
      <c r="A309" s="214"/>
      <c r="I309" s="252"/>
    </row>
    <row r="310" spans="1:9" s="199" customFormat="1">
      <c r="A310" s="214"/>
      <c r="I310" s="252"/>
    </row>
    <row r="311" spans="1:9" s="199" customFormat="1">
      <c r="A311" s="214"/>
      <c r="I311" s="252"/>
    </row>
    <row r="312" spans="1:9" s="199" customFormat="1">
      <c r="A312" s="214"/>
      <c r="I312" s="252"/>
    </row>
    <row r="313" spans="1:9" s="199" customFormat="1">
      <c r="A313" s="214"/>
      <c r="I313" s="252"/>
    </row>
    <row r="314" spans="1:9" s="199" customFormat="1">
      <c r="A314" s="214"/>
      <c r="I314" s="252"/>
    </row>
    <row r="315" spans="1:9" s="199" customFormat="1">
      <c r="A315" s="214"/>
      <c r="I315" s="252"/>
    </row>
    <row r="316" spans="1:9" s="199" customFormat="1">
      <c r="A316" s="214"/>
      <c r="I316" s="252"/>
    </row>
    <row r="317" spans="1:9" s="199" customFormat="1">
      <c r="A317" s="214"/>
      <c r="I317" s="252"/>
    </row>
    <row r="318" spans="1:9" s="199" customFormat="1">
      <c r="A318" s="214"/>
      <c r="I318" s="252"/>
    </row>
    <row r="319" spans="1:9" s="199" customFormat="1">
      <c r="A319" s="214"/>
      <c r="I319" s="252"/>
    </row>
    <row r="320" spans="1:9" s="199" customFormat="1">
      <c r="A320" s="214"/>
      <c r="I320" s="252"/>
    </row>
    <row r="321" spans="1:9" s="199" customFormat="1">
      <c r="A321" s="214"/>
      <c r="I321" s="252"/>
    </row>
    <row r="322" spans="1:9" s="199" customFormat="1">
      <c r="A322" s="214"/>
      <c r="I322" s="252"/>
    </row>
    <row r="323" spans="1:9" s="199" customFormat="1">
      <c r="A323" s="214"/>
      <c r="I323" s="252"/>
    </row>
    <row r="324" spans="1:9" s="199" customFormat="1">
      <c r="A324" s="214"/>
      <c r="I324" s="252"/>
    </row>
    <row r="325" spans="1:9" s="199" customFormat="1">
      <c r="A325" s="214"/>
      <c r="I325" s="252"/>
    </row>
    <row r="326" spans="1:9" s="199" customFormat="1">
      <c r="A326" s="214"/>
      <c r="I326" s="252"/>
    </row>
    <row r="327" spans="1:9" s="199" customFormat="1">
      <c r="A327" s="214"/>
      <c r="I327" s="252"/>
    </row>
    <row r="328" spans="1:9" s="199" customFormat="1">
      <c r="A328" s="214"/>
      <c r="I328" s="252"/>
    </row>
    <row r="329" spans="1:9" s="199" customFormat="1">
      <c r="A329" s="214"/>
      <c r="I329" s="252"/>
    </row>
    <row r="330" spans="1:9" s="199" customFormat="1">
      <c r="A330" s="214"/>
      <c r="I330" s="252"/>
    </row>
    <row r="331" spans="1:9" s="199" customFormat="1">
      <c r="A331" s="214"/>
      <c r="I331" s="252"/>
    </row>
    <row r="332" spans="1:9" s="199" customFormat="1">
      <c r="A332" s="214"/>
      <c r="I332" s="252"/>
    </row>
    <row r="333" spans="1:9" s="199" customFormat="1">
      <c r="A333" s="214"/>
      <c r="I333" s="252"/>
    </row>
    <row r="334" spans="1:9" s="199" customFormat="1">
      <c r="A334" s="214"/>
      <c r="I334" s="252"/>
    </row>
    <row r="335" spans="1:9" s="199" customFormat="1">
      <c r="A335" s="214"/>
      <c r="I335" s="252"/>
    </row>
    <row r="336" spans="1:9" s="199" customFormat="1">
      <c r="A336" s="214"/>
      <c r="I336" s="252"/>
    </row>
    <row r="337" spans="1:9" s="199" customFormat="1">
      <c r="A337" s="214"/>
      <c r="I337" s="252"/>
    </row>
    <row r="338" spans="1:9" s="199" customFormat="1">
      <c r="A338" s="214"/>
      <c r="I338" s="252"/>
    </row>
    <row r="339" spans="1:9" s="199" customFormat="1">
      <c r="A339" s="214"/>
      <c r="I339" s="252"/>
    </row>
    <row r="340" spans="1:9" s="199" customFormat="1">
      <c r="A340" s="214"/>
      <c r="I340" s="252"/>
    </row>
    <row r="341" spans="1:9" s="199" customFormat="1">
      <c r="A341" s="214"/>
      <c r="I341" s="252"/>
    </row>
    <row r="342" spans="1:9" s="199" customFormat="1">
      <c r="A342" s="214"/>
      <c r="I342" s="252"/>
    </row>
    <row r="343" spans="1:9" s="199" customFormat="1">
      <c r="A343" s="214"/>
      <c r="I343" s="252"/>
    </row>
    <row r="344" spans="1:9" s="199" customFormat="1">
      <c r="A344" s="214"/>
      <c r="I344" s="252"/>
    </row>
    <row r="345" spans="1:9" s="199" customFormat="1">
      <c r="A345" s="214"/>
      <c r="I345" s="252"/>
    </row>
    <row r="346" spans="1:9" s="199" customFormat="1">
      <c r="A346" s="214"/>
      <c r="I346" s="252"/>
    </row>
    <row r="347" spans="1:9" s="199" customFormat="1">
      <c r="A347" s="214"/>
      <c r="I347" s="252"/>
    </row>
    <row r="348" spans="1:9" s="199" customFormat="1">
      <c r="A348" s="214"/>
      <c r="I348" s="252"/>
    </row>
    <row r="349" spans="1:9" s="199" customFormat="1">
      <c r="A349" s="214"/>
      <c r="I349" s="252"/>
    </row>
    <row r="350" spans="1:9" s="199" customFormat="1">
      <c r="A350" s="214"/>
      <c r="I350" s="252"/>
    </row>
    <row r="351" spans="1:9" s="199" customFormat="1">
      <c r="A351" s="214"/>
      <c r="I351" s="252"/>
    </row>
    <row r="352" spans="1:9" s="199" customFormat="1">
      <c r="A352" s="214"/>
      <c r="I352" s="252"/>
    </row>
    <row r="353" spans="1:9" s="199" customFormat="1">
      <c r="A353" s="214"/>
      <c r="I353" s="252"/>
    </row>
    <row r="354" spans="1:9" s="199" customFormat="1">
      <c r="A354" s="214"/>
      <c r="I354" s="252"/>
    </row>
    <row r="355" spans="1:9" s="199" customFormat="1">
      <c r="A355" s="214"/>
      <c r="I355" s="252"/>
    </row>
    <row r="356" spans="1:9" s="199" customFormat="1">
      <c r="A356" s="214"/>
      <c r="I356" s="252"/>
    </row>
    <row r="357" spans="1:9" s="199" customFormat="1">
      <c r="A357" s="214"/>
      <c r="I357" s="252"/>
    </row>
    <row r="358" spans="1:9" s="199" customFormat="1">
      <c r="A358" s="214"/>
      <c r="I358" s="252"/>
    </row>
    <row r="359" spans="1:9" s="199" customFormat="1">
      <c r="A359" s="214"/>
      <c r="I359" s="252"/>
    </row>
    <row r="360" spans="1:9" s="199" customFormat="1">
      <c r="A360" s="214"/>
      <c r="I360" s="252"/>
    </row>
    <row r="361" spans="1:9" s="199" customFormat="1">
      <c r="A361" s="214"/>
      <c r="I361" s="252"/>
    </row>
    <row r="362" spans="1:9" s="199" customFormat="1">
      <c r="A362" s="214"/>
      <c r="I362" s="252"/>
    </row>
    <row r="363" spans="1:9" s="199" customFormat="1">
      <c r="A363" s="214"/>
      <c r="I363" s="252"/>
    </row>
    <row r="364" spans="1:9" s="199" customFormat="1">
      <c r="A364" s="214"/>
      <c r="I364" s="252"/>
    </row>
    <row r="365" spans="1:9" s="199" customFormat="1">
      <c r="A365" s="214"/>
      <c r="I365" s="252"/>
    </row>
    <row r="366" spans="1:9" s="199" customFormat="1">
      <c r="A366" s="214"/>
      <c r="I366" s="252"/>
    </row>
    <row r="367" spans="1:9" s="199" customFormat="1">
      <c r="A367" s="214"/>
      <c r="I367" s="252"/>
    </row>
    <row r="368" spans="1:9" s="199" customFormat="1">
      <c r="A368" s="214"/>
      <c r="I368" s="252"/>
    </row>
    <row r="369" spans="1:9" s="199" customFormat="1">
      <c r="A369" s="214"/>
      <c r="I369" s="252"/>
    </row>
    <row r="370" spans="1:9" s="199" customFormat="1">
      <c r="A370" s="214"/>
      <c r="I370" s="252"/>
    </row>
    <row r="371" spans="1:9" s="199" customFormat="1">
      <c r="A371" s="214"/>
      <c r="I371" s="252"/>
    </row>
    <row r="372" spans="1:9" s="199" customFormat="1">
      <c r="A372" s="214"/>
      <c r="I372" s="252"/>
    </row>
    <row r="373" spans="1:9" s="199" customFormat="1">
      <c r="A373" s="214"/>
      <c r="I373" s="252"/>
    </row>
    <row r="374" spans="1:9" s="199" customFormat="1">
      <c r="A374" s="214"/>
      <c r="I374" s="252"/>
    </row>
    <row r="375" spans="1:9" s="199" customFormat="1">
      <c r="A375" s="214"/>
      <c r="I375" s="252"/>
    </row>
    <row r="376" spans="1:9" s="199" customFormat="1">
      <c r="A376" s="214"/>
      <c r="I376" s="252"/>
    </row>
    <row r="377" spans="1:9" s="199" customFormat="1">
      <c r="A377" s="214"/>
      <c r="I377" s="252"/>
    </row>
    <row r="378" spans="1:9" s="199" customFormat="1">
      <c r="A378" s="214"/>
      <c r="I378" s="252"/>
    </row>
    <row r="379" spans="1:9" s="199" customFormat="1">
      <c r="A379" s="214"/>
      <c r="I379" s="252"/>
    </row>
    <row r="380" spans="1:9" s="199" customFormat="1">
      <c r="A380" s="214"/>
      <c r="I380" s="252"/>
    </row>
    <row r="381" spans="1:9" s="199" customFormat="1">
      <c r="A381" s="214"/>
      <c r="I381" s="252"/>
    </row>
    <row r="382" spans="1:9" s="199" customFormat="1">
      <c r="A382" s="214"/>
      <c r="I382" s="252"/>
    </row>
    <row r="383" spans="1:9" s="199" customFormat="1">
      <c r="A383" s="214"/>
      <c r="I383" s="252"/>
    </row>
    <row r="384" spans="1:9" s="199" customFormat="1">
      <c r="A384" s="214"/>
      <c r="I384" s="252"/>
    </row>
    <row r="385" spans="1:9" s="199" customFormat="1">
      <c r="A385" s="214"/>
      <c r="I385" s="252"/>
    </row>
    <row r="386" spans="1:9" s="199" customFormat="1">
      <c r="A386" s="214"/>
      <c r="I386" s="252"/>
    </row>
    <row r="387" spans="1:9" s="199" customFormat="1">
      <c r="A387" s="214"/>
      <c r="I387" s="252"/>
    </row>
    <row r="388" spans="1:9" s="199" customFormat="1">
      <c r="A388" s="214"/>
      <c r="I388" s="252"/>
    </row>
    <row r="389" spans="1:9" s="199" customFormat="1">
      <c r="A389" s="214"/>
      <c r="I389" s="252"/>
    </row>
    <row r="390" spans="1:9" s="199" customFormat="1">
      <c r="A390" s="214"/>
      <c r="I390" s="252"/>
    </row>
    <row r="391" spans="1:9" s="199" customFormat="1">
      <c r="A391" s="214"/>
      <c r="I391" s="252"/>
    </row>
    <row r="392" spans="1:9" s="199" customFormat="1">
      <c r="A392" s="214"/>
      <c r="I392" s="252"/>
    </row>
    <row r="393" spans="1:9" s="199" customFormat="1">
      <c r="A393" s="214"/>
      <c r="I393" s="252"/>
    </row>
    <row r="394" spans="1:9" s="199" customFormat="1">
      <c r="A394" s="214"/>
      <c r="I394" s="252"/>
    </row>
    <row r="395" spans="1:9" s="199" customFormat="1">
      <c r="A395" s="214"/>
      <c r="I395" s="252"/>
    </row>
    <row r="396" spans="1:9" s="199" customFormat="1">
      <c r="A396" s="214"/>
      <c r="I396" s="252"/>
    </row>
    <row r="397" spans="1:9" s="199" customFormat="1">
      <c r="A397" s="214"/>
      <c r="I397" s="252"/>
    </row>
    <row r="398" spans="1:9" s="199" customFormat="1">
      <c r="A398" s="214"/>
      <c r="I398" s="252"/>
    </row>
    <row r="399" spans="1:9" s="199" customFormat="1">
      <c r="A399" s="214"/>
      <c r="I399" s="252"/>
    </row>
    <row r="400" spans="1:9" s="199" customFormat="1">
      <c r="A400" s="214"/>
      <c r="I400" s="252"/>
    </row>
    <row r="401" spans="1:9" s="199" customFormat="1">
      <c r="A401" s="214"/>
      <c r="I401" s="252"/>
    </row>
    <row r="402" spans="1:9" s="199" customFormat="1">
      <c r="A402" s="214"/>
      <c r="I402" s="252"/>
    </row>
    <row r="403" spans="1:9" s="199" customFormat="1">
      <c r="A403" s="214"/>
      <c r="I403" s="252"/>
    </row>
    <row r="404" spans="1:9" s="199" customFormat="1">
      <c r="A404" s="214"/>
      <c r="I404" s="252"/>
    </row>
    <row r="405" spans="1:9" s="199" customFormat="1">
      <c r="A405" s="214"/>
      <c r="I405" s="252"/>
    </row>
    <row r="406" spans="1:9" s="199" customFormat="1">
      <c r="A406" s="214"/>
      <c r="I406" s="252"/>
    </row>
    <row r="407" spans="1:9" s="199" customFormat="1">
      <c r="A407" s="214"/>
      <c r="I407" s="252"/>
    </row>
    <row r="408" spans="1:9" s="199" customFormat="1">
      <c r="A408" s="214"/>
      <c r="I408" s="252"/>
    </row>
    <row r="409" spans="1:9" s="199" customFormat="1">
      <c r="A409" s="214"/>
      <c r="I409" s="252"/>
    </row>
    <row r="410" spans="1:9" s="199" customFormat="1">
      <c r="A410" s="214"/>
      <c r="I410" s="252"/>
    </row>
    <row r="411" spans="1:9" s="199" customFormat="1">
      <c r="A411" s="214"/>
      <c r="I411" s="252"/>
    </row>
    <row r="412" spans="1:9" s="199" customFormat="1">
      <c r="A412" s="214"/>
      <c r="I412" s="252"/>
    </row>
    <row r="413" spans="1:9" s="199" customFormat="1">
      <c r="A413" s="214"/>
      <c r="I413" s="252"/>
    </row>
    <row r="414" spans="1:9" s="199" customFormat="1">
      <c r="A414" s="214"/>
      <c r="I414" s="252"/>
    </row>
    <row r="415" spans="1:9" s="199" customFormat="1">
      <c r="A415" s="214"/>
      <c r="I415" s="252"/>
    </row>
    <row r="416" spans="1:9" s="199" customFormat="1">
      <c r="A416" s="214"/>
      <c r="I416" s="252"/>
    </row>
    <row r="417" spans="1:9" s="199" customFormat="1">
      <c r="A417" s="214"/>
      <c r="I417" s="252"/>
    </row>
    <row r="418" spans="1:9" s="199" customFormat="1">
      <c r="A418" s="214"/>
      <c r="I418" s="252"/>
    </row>
    <row r="419" spans="1:9" s="199" customFormat="1">
      <c r="A419" s="214"/>
      <c r="I419" s="252"/>
    </row>
    <row r="420" spans="1:9" s="199" customFormat="1">
      <c r="A420" s="214"/>
      <c r="I420" s="252"/>
    </row>
    <row r="421" spans="1:9" s="199" customFormat="1">
      <c r="A421" s="214"/>
      <c r="I421" s="252"/>
    </row>
    <row r="422" spans="1:9" s="199" customFormat="1">
      <c r="A422" s="214"/>
      <c r="I422" s="252"/>
    </row>
    <row r="423" spans="1:9" s="199" customFormat="1">
      <c r="A423" s="214"/>
      <c r="I423" s="252"/>
    </row>
    <row r="424" spans="1:9" s="199" customFormat="1">
      <c r="A424" s="214"/>
      <c r="I424" s="252"/>
    </row>
    <row r="425" spans="1:9" s="199" customFormat="1">
      <c r="A425" s="214"/>
      <c r="I425" s="252"/>
    </row>
    <row r="426" spans="1:9" s="199" customFormat="1">
      <c r="A426" s="214"/>
      <c r="I426" s="252"/>
    </row>
    <row r="427" spans="1:9" s="199" customFormat="1">
      <c r="A427" s="214"/>
      <c r="I427" s="252"/>
    </row>
    <row r="428" spans="1:9" s="199" customFormat="1">
      <c r="A428" s="214"/>
      <c r="I428" s="252"/>
    </row>
    <row r="429" spans="1:9" s="199" customFormat="1">
      <c r="A429" s="214"/>
      <c r="I429" s="252"/>
    </row>
    <row r="430" spans="1:9" s="199" customFormat="1">
      <c r="A430" s="214"/>
      <c r="I430" s="252"/>
    </row>
    <row r="431" spans="1:9" s="199" customFormat="1">
      <c r="A431" s="214"/>
      <c r="I431" s="252"/>
    </row>
    <row r="432" spans="1:9" s="199" customFormat="1">
      <c r="A432" s="214"/>
      <c r="I432" s="252"/>
    </row>
    <row r="433" spans="1:9" s="199" customFormat="1">
      <c r="A433" s="214"/>
      <c r="I433" s="252"/>
    </row>
    <row r="434" spans="1:9" s="199" customFormat="1">
      <c r="A434" s="214"/>
      <c r="I434" s="252"/>
    </row>
    <row r="435" spans="1:9" s="199" customFormat="1">
      <c r="A435" s="214"/>
      <c r="I435" s="252"/>
    </row>
    <row r="436" spans="1:9" s="199" customFormat="1">
      <c r="A436" s="214"/>
      <c r="I436" s="252"/>
    </row>
    <row r="437" spans="1:9" s="199" customFormat="1">
      <c r="A437" s="214"/>
      <c r="I437" s="252"/>
    </row>
    <row r="438" spans="1:9" s="199" customFormat="1">
      <c r="A438" s="214"/>
      <c r="I438" s="252"/>
    </row>
    <row r="439" spans="1:9" s="199" customFormat="1">
      <c r="A439" s="214"/>
      <c r="I439" s="252"/>
    </row>
    <row r="440" spans="1:9" s="199" customFormat="1">
      <c r="A440" s="214"/>
      <c r="I440" s="252"/>
    </row>
    <row r="441" spans="1:9" s="199" customFormat="1">
      <c r="A441" s="214"/>
      <c r="I441" s="252"/>
    </row>
    <row r="442" spans="1:9" s="199" customFormat="1">
      <c r="A442" s="214"/>
      <c r="I442" s="252"/>
    </row>
    <row r="443" spans="1:9" s="199" customFormat="1">
      <c r="A443" s="214"/>
      <c r="I443" s="252"/>
    </row>
    <row r="444" spans="1:9" s="199" customFormat="1">
      <c r="A444" s="214"/>
      <c r="I444" s="252"/>
    </row>
    <row r="445" spans="1:9" s="199" customFormat="1">
      <c r="A445" s="214"/>
      <c r="I445" s="252"/>
    </row>
    <row r="446" spans="1:9" s="199" customFormat="1">
      <c r="A446" s="214"/>
      <c r="I446" s="252"/>
    </row>
    <row r="447" spans="1:9" s="199" customFormat="1">
      <c r="A447" s="214"/>
      <c r="I447" s="252"/>
    </row>
    <row r="448" spans="1:9" s="199" customFormat="1">
      <c r="A448" s="214"/>
      <c r="I448" s="252"/>
    </row>
    <row r="449" spans="1:9" s="199" customFormat="1">
      <c r="A449" s="214"/>
      <c r="I449" s="252"/>
    </row>
    <row r="450" spans="1:9" s="199" customFormat="1">
      <c r="A450" s="214"/>
      <c r="I450" s="252"/>
    </row>
    <row r="451" spans="1:9" s="199" customFormat="1">
      <c r="A451" s="214"/>
      <c r="I451" s="252"/>
    </row>
    <row r="452" spans="1:9" s="199" customFormat="1">
      <c r="A452" s="214"/>
      <c r="I452" s="252"/>
    </row>
    <row r="453" spans="1:9" s="199" customFormat="1">
      <c r="A453" s="214"/>
      <c r="I453" s="252"/>
    </row>
    <row r="454" spans="1:9" s="199" customFormat="1">
      <c r="A454" s="214"/>
      <c r="I454" s="252"/>
    </row>
    <row r="455" spans="1:9" s="199" customFormat="1">
      <c r="A455" s="214"/>
      <c r="I455" s="252"/>
    </row>
    <row r="456" spans="1:9" s="199" customFormat="1">
      <c r="A456" s="214"/>
      <c r="I456" s="252"/>
    </row>
    <row r="457" spans="1:9" s="199" customFormat="1">
      <c r="A457" s="214"/>
      <c r="I457" s="252"/>
    </row>
    <row r="458" spans="1:9" s="199" customFormat="1">
      <c r="A458" s="214"/>
      <c r="I458" s="252"/>
    </row>
    <row r="459" spans="1:9" s="199" customFormat="1">
      <c r="A459" s="214"/>
      <c r="I459" s="252"/>
    </row>
    <row r="460" spans="1:9" s="199" customFormat="1">
      <c r="A460" s="214"/>
      <c r="I460" s="252"/>
    </row>
    <row r="461" spans="1:9" s="199" customFormat="1">
      <c r="A461" s="214"/>
      <c r="I461" s="252"/>
    </row>
    <row r="462" spans="1:9" s="199" customFormat="1">
      <c r="A462" s="214"/>
      <c r="I462" s="252"/>
    </row>
    <row r="463" spans="1:9" s="199" customFormat="1">
      <c r="A463" s="214"/>
      <c r="I463" s="252"/>
    </row>
    <row r="464" spans="1:9" s="199" customFormat="1">
      <c r="A464" s="214"/>
      <c r="I464" s="252"/>
    </row>
  </sheetData>
  <mergeCells count="24">
    <mergeCell ref="G34:K34"/>
    <mergeCell ref="K30:M30"/>
    <mergeCell ref="B18:C18"/>
    <mergeCell ref="D18:G18"/>
    <mergeCell ref="C30:J30"/>
    <mergeCell ref="C19:G19"/>
    <mergeCell ref="C21:G21"/>
    <mergeCell ref="C22:G22"/>
    <mergeCell ref="C28:G28"/>
    <mergeCell ref="C29:G29"/>
    <mergeCell ref="C23:G23"/>
    <mergeCell ref="C24:G24"/>
    <mergeCell ref="C25:G25"/>
    <mergeCell ref="C26:G26"/>
    <mergeCell ref="C27:G27"/>
    <mergeCell ref="C20:G20"/>
    <mergeCell ref="B4:D4"/>
    <mergeCell ref="K4:M4"/>
    <mergeCell ref="B17:D17"/>
    <mergeCell ref="K17:M17"/>
    <mergeCell ref="H4:I4"/>
    <mergeCell ref="H17:I17"/>
    <mergeCell ref="B14:M14"/>
    <mergeCell ref="K15:M15"/>
  </mergeCells>
  <conditionalFormatting sqref="O6:O13 O19:O29">
    <cfRule type="cellIs" dxfId="87" priority="59" stopIfTrue="1" operator="equal">
      <formula>"error"</formula>
    </cfRule>
    <cfRule type="cellIs" dxfId="86" priority="60" stopIfTrue="1" operator="equal">
      <formula>"empty"</formula>
    </cfRule>
    <cfRule type="cellIs" dxfId="85" priority="61" stopIfTrue="1" operator="greaterThan">
      <formula>0</formula>
    </cfRule>
  </conditionalFormatting>
  <conditionalFormatting sqref="O6:O13">
    <cfRule type="cellIs" dxfId="84" priority="45" stopIfTrue="1" operator="equal">
      <formula>"error"</formula>
    </cfRule>
    <cfRule type="cellIs" dxfId="83" priority="46" stopIfTrue="1" operator="equal">
      <formula>"empty"</formula>
    </cfRule>
    <cfRule type="cellIs" dxfId="82" priority="47" stopIfTrue="1" operator="greaterThan">
      <formula>0</formula>
    </cfRule>
    <cfRule type="cellIs" dxfId="81" priority="48" stopIfTrue="1" operator="equal">
      <formula>"error"</formula>
    </cfRule>
    <cfRule type="cellIs" dxfId="80" priority="49" stopIfTrue="1" operator="equal">
      <formula>"empty"</formula>
    </cfRule>
    <cfRule type="cellIs" dxfId="79" priority="50" stopIfTrue="1" operator="greaterThan">
      <formula>0</formula>
    </cfRule>
  </conditionalFormatting>
  <conditionalFormatting sqref="O19:O29">
    <cfRule type="cellIs" dxfId="78" priority="3" stopIfTrue="1" operator="equal">
      <formula>"error"</formula>
    </cfRule>
    <cfRule type="cellIs" dxfId="77" priority="4" stopIfTrue="1" operator="equal">
      <formula>"empty"</formula>
    </cfRule>
    <cfRule type="cellIs" dxfId="76" priority="5" stopIfTrue="1" operator="greaterThan">
      <formula>0</formula>
    </cfRule>
    <cfRule type="cellIs" dxfId="75" priority="6" stopIfTrue="1" operator="equal">
      <formula>"error"</formula>
    </cfRule>
    <cfRule type="cellIs" dxfId="74" priority="7" stopIfTrue="1" operator="equal">
      <formula>"empty"</formula>
    </cfRule>
    <cfRule type="cellIs" dxfId="73" priority="8" stopIfTrue="1" operator="greaterThan">
      <formula>0</formula>
    </cfRule>
  </conditionalFormatting>
  <conditionalFormatting sqref="O14:P15">
    <cfRule type="cellIs" dxfId="72" priority="15" stopIfTrue="1" operator="greaterThan">
      <formula>0</formula>
    </cfRule>
  </conditionalFormatting>
  <conditionalFormatting sqref="O30:P33">
    <cfRule type="cellIs" dxfId="71" priority="11" stopIfTrue="1" operator="greaterThan">
      <formula>0</formula>
    </cfRule>
  </conditionalFormatting>
  <conditionalFormatting sqref="P6:P13">
    <cfRule type="cellIs" dxfId="70" priority="2" stopIfTrue="1" operator="greaterThan">
      <formula>0</formula>
    </cfRule>
  </conditionalFormatting>
  <conditionalFormatting sqref="P19:P29">
    <cfRule type="cellIs" dxfId="69" priority="1" stopIfTrue="1" operator="greaterThan">
      <formula>0</formula>
    </cfRule>
  </conditionalFormatting>
  <conditionalFormatting sqref="Q6:Q17">
    <cfRule type="cellIs" dxfId="68" priority="19" stopIfTrue="1" operator="greaterThan">
      <formula>0</formula>
    </cfRule>
  </conditionalFormatting>
  <conditionalFormatting sqref="Q19:Q33">
    <cfRule type="cellIs" dxfId="67" priority="9" stopIfTrue="1" operator="greaterThan">
      <formula>0</formula>
    </cfRule>
  </conditionalFormatting>
  <dataValidations xWindow="642" yWindow="298" count="10">
    <dataValidation type="list" errorStyle="information" allowBlank="1" showInputMessage="1" showErrorMessage="1" error="For NIH grants, use Co-Investigator instead of Co-PI" prompt="For NIH grants, list Co-PI as PI" sqref="G6:G13" xr:uid="{00000000-0002-0000-0100-000001000000}">
      <formula1>ProjectRole</formula1>
    </dataValidation>
    <dataValidation type="list" allowBlank="1" showInputMessage="1" sqref="F6:F13" xr:uid="{00000000-0002-0000-0100-000002000000}">
      <formula1>Suffix</formula1>
    </dataValidation>
    <dataValidation type="decimal" allowBlank="1" showInputMessage="1" showErrorMessage="1" errorTitle="Cal Months" error="Cannot enter more than 12 months" promptTitle="Cal Months" prompt="If Cal months are used, DO NOT use Acad or Sum months" sqref="K6:K13" xr:uid="{00000000-0002-0000-0100-000004000000}">
      <formula1>0</formula1>
      <formula2>12</formula2>
    </dataValidation>
    <dataValidation type="decimal" showInputMessage="1" showErrorMessage="1" error="Cannot enter more than 9 months for academic months" promptTitle="Academic Months" prompt="Use EITHER Cal months OR Acad months.  Acad and Sum months may be used for the same employee" sqref="L6:L13 L22:L29" xr:uid="{00000000-0002-0000-0100-000005000000}">
      <formula1>0</formula1>
      <formula2>9</formula2>
    </dataValidation>
    <dataValidation type="decimal" allowBlank="1" showInputMessage="1" showErrorMessage="1" errorTitle="Sum Months" error="Cannot enter more than 3 months" promptTitle="Summer Months" prompt="Academic and summer months may be used for the same employee.  Do not use Cal months with Acad or Sum months" sqref="M6:M13 M22:M29" xr:uid="{00000000-0002-0000-0100-000006000000}">
      <formula1>0</formula1>
      <formula2>3</formula2>
    </dataValidation>
    <dataValidation type="decimal" allowBlank="1" showInputMessage="1" showErrorMessage="1" errorTitle="Calendar Months" error="Do not enter more than 12 months." promptTitle="Cal Months" prompt="Use EITHER Cal Months OR Acad and/or Sum Months" sqref="K22:K29" xr:uid="{00000000-0002-0000-0100-000007000000}">
      <formula1>0</formula1>
      <formula2>12</formula2>
    </dataValidation>
    <dataValidation type="list" allowBlank="1" showInputMessage="1" showErrorMessage="1" sqref="G37:G39" xr:uid="{00000000-0002-0000-0100-000008000000}">
      <formula1>"Annual, Academic, Summer"</formula1>
    </dataValidation>
    <dataValidation allowBlank="1" showInputMessage="1" prompt="based on 1.0 FTE" sqref="J6:J13 J19:J29" xr:uid="{00000000-0002-0000-0100-00000B000000}"/>
    <dataValidation allowBlank="1" showInputMessage="1" showErrorMessage="1" prompt="Use Cal. Months only for Post Doc" sqref="K19:M19" xr:uid="{00000000-0002-0000-0100-00000F000000}"/>
    <dataValidation type="list" showInputMessage="1" sqref="B6:B13" xr:uid="{0B9D02BE-1FCB-47C9-8C15-82AA6AD45466}">
      <formula1>Prefix</formula1>
    </dataValidation>
  </dataValidations>
  <pageMargins left="0.5" right="0.5" top="0.46" bottom="0.5" header="0.3" footer="0.3"/>
  <pageSetup scale="71" orientation="landscape" r:id="rId1"/>
  <ignoredErrors>
    <ignoredError sqref="A6:A14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xWindow="642" yWindow="298" count="1">
        <x14:dataValidation type="list" allowBlank="1" showInputMessage="1" prompt="Please select an employee classification" xr:uid="{21481B74-36B9-4056-A0B9-EB1FE9083848}">
          <x14:formula1>
            <xm:f>Reference!$A$30:$A$37</xm:f>
          </x14:formula1>
          <xm:sqref>H22:H29 H6:H13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-0.499984740745262"/>
    <pageSetUpPr fitToPage="1"/>
  </sheetPr>
  <dimension ref="A1:CY424"/>
  <sheetViews>
    <sheetView zoomScaleNormal="100" workbookViewId="0">
      <selection activeCell="X25" sqref="X25"/>
    </sheetView>
  </sheetViews>
  <sheetFormatPr defaultColWidth="9.1796875" defaultRowHeight="13"/>
  <cols>
    <col min="1" max="1" width="2.54296875" style="2" customWidth="1"/>
    <col min="2" max="2" width="4.54296875" style="3" customWidth="1"/>
    <col min="3" max="3" width="14.453125" style="3" bestFit="1" customWidth="1"/>
    <col min="4" max="4" width="7.453125" style="3" bestFit="1" customWidth="1"/>
    <col min="5" max="5" width="14.7265625" style="3" customWidth="1"/>
    <col min="6" max="6" width="5" style="3" customWidth="1"/>
    <col min="7" max="7" width="11" style="3" customWidth="1"/>
    <col min="8" max="8" width="33.26953125" style="3" customWidth="1"/>
    <col min="9" max="9" width="9.54296875" style="3" hidden="1" customWidth="1"/>
    <col min="10" max="10" width="10.54296875" style="3" customWidth="1"/>
    <col min="11" max="11" width="9.54296875" style="3" hidden="1" customWidth="1"/>
    <col min="12" max="12" width="11.26953125" style="3" customWidth="1"/>
    <col min="13" max="15" width="8.1796875" style="3" bestFit="1" customWidth="1"/>
    <col min="16" max="16" width="1.453125" style="3" customWidth="1"/>
    <col min="17" max="17" width="10.54296875" style="3" customWidth="1"/>
    <col min="18" max="19" width="14.54296875" style="3" bestFit="1" customWidth="1"/>
    <col min="20" max="20" width="11.54296875" style="199" customWidth="1"/>
    <col min="21" max="103" width="9.1796875" style="199"/>
    <col min="104" max="16384" width="9.1796875" style="3"/>
  </cols>
  <sheetData>
    <row r="1" spans="1:103" s="1" customFormat="1" ht="25.5" customHeight="1" thickBot="1">
      <c r="A1" s="97" t="s">
        <v>72</v>
      </c>
      <c r="B1" s="97"/>
      <c r="C1" s="96"/>
      <c r="D1" s="97"/>
      <c r="E1" s="232">
        <f>'P-1'!H1+1</f>
        <v>365</v>
      </c>
      <c r="F1" s="97"/>
      <c r="G1" s="96" t="s">
        <v>19</v>
      </c>
      <c r="H1" s="302">
        <f>E1+364</f>
        <v>729</v>
      </c>
      <c r="I1" s="97"/>
      <c r="J1" s="97"/>
      <c r="K1" s="97"/>
      <c r="L1" s="96"/>
      <c r="M1" s="97"/>
      <c r="N1" s="97"/>
      <c r="O1" s="96"/>
      <c r="P1" s="97"/>
      <c r="Q1" s="97"/>
      <c r="R1" s="97"/>
      <c r="S1" s="96"/>
      <c r="T1" s="210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</row>
    <row r="2" spans="1:103" ht="25" customHeight="1">
      <c r="A2" s="283" t="s">
        <v>1</v>
      </c>
      <c r="B2" s="280"/>
      <c r="C2" s="304"/>
      <c r="D2" s="280"/>
      <c r="E2" s="280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 t="s">
        <v>20</v>
      </c>
      <c r="S2" s="9">
        <v>2</v>
      </c>
      <c r="T2" s="201"/>
    </row>
    <row r="3" spans="1:103" ht="25" customHeight="1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/>
      <c r="T3" s="201"/>
    </row>
    <row r="4" spans="1:103" ht="25" customHeight="1">
      <c r="A4" s="10"/>
      <c r="B4" s="322" t="s">
        <v>21</v>
      </c>
      <c r="C4" s="322"/>
      <c r="D4" s="322"/>
      <c r="E4" s="7"/>
      <c r="F4" s="7"/>
      <c r="G4" s="7"/>
      <c r="H4" s="343" t="s">
        <v>22</v>
      </c>
      <c r="I4" s="343"/>
      <c r="J4" s="343"/>
      <c r="K4" s="343"/>
      <c r="L4" s="7"/>
      <c r="M4" s="323" t="s">
        <v>23</v>
      </c>
      <c r="N4" s="324"/>
      <c r="O4" s="325"/>
      <c r="P4" s="11"/>
      <c r="Q4" s="12"/>
      <c r="R4" s="12"/>
      <c r="S4" s="7"/>
    </row>
    <row r="5" spans="1:103" s="38" customFormat="1" ht="51.75" customHeight="1">
      <c r="A5" s="36"/>
      <c r="B5" s="37" t="s">
        <v>24</v>
      </c>
      <c r="C5" s="37" t="s">
        <v>25</v>
      </c>
      <c r="D5" s="37" t="s">
        <v>26</v>
      </c>
      <c r="E5" s="37" t="s">
        <v>27</v>
      </c>
      <c r="F5" s="37" t="s">
        <v>28</v>
      </c>
      <c r="G5" s="37" t="s">
        <v>29</v>
      </c>
      <c r="H5" s="241" t="s">
        <v>53</v>
      </c>
      <c r="I5" s="241" t="s">
        <v>73</v>
      </c>
      <c r="J5" s="241" t="s">
        <v>74</v>
      </c>
      <c r="K5" s="241" t="s">
        <v>75</v>
      </c>
      <c r="L5" s="37" t="s">
        <v>76</v>
      </c>
      <c r="M5" s="39" t="s">
        <v>33</v>
      </c>
      <c r="N5" s="37" t="s">
        <v>34</v>
      </c>
      <c r="O5" s="41" t="s">
        <v>35</v>
      </c>
      <c r="Q5" s="38" t="s">
        <v>36</v>
      </c>
      <c r="R5" s="38" t="s">
        <v>37</v>
      </c>
      <c r="S5" s="38" t="s">
        <v>38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</row>
    <row r="6" spans="1:103" s="14" customFormat="1" ht="25" customHeight="1">
      <c r="A6" s="13" t="s">
        <v>39</v>
      </c>
      <c r="B6" s="239">
        <f>'P-1'!B6</f>
        <v>0</v>
      </c>
      <c r="C6" s="239">
        <f>'P-1'!C6</f>
        <v>0</v>
      </c>
      <c r="D6" s="239">
        <f>'P-1'!D6</f>
        <v>0</v>
      </c>
      <c r="E6" s="239">
        <f>'P-1'!E6</f>
        <v>0</v>
      </c>
      <c r="F6" s="239">
        <f>'P-1'!F6</f>
        <v>0</v>
      </c>
      <c r="G6" s="239">
        <f>'P-1'!G6</f>
        <v>0</v>
      </c>
      <c r="H6" s="104" t="str">
        <f>'P-1'!H6</f>
        <v>None</v>
      </c>
      <c r="I6" s="237">
        <f t="shared" ref="I6:I13" si="0">IF(H6="Faculty",(Faculty1),IF(H6="Administrative/Executive",(Admin_Exec1),IF(H6="Staff",(Staff1),IF(H6="OPS Other/OPS Student",(OPS_Undergrad_OPS_Other),IF(H6="OPS Grad/PhD/Post Doc/Fellowships",(Grad_PostDoc_Fellows1),IF(H6="OPS Faculty (Adjunct, Medical Resident, Housing Staff)",(OPS_Faculty1),IF(H6="None",0,"0")))))))</f>
        <v>0</v>
      </c>
      <c r="J6" s="237">
        <f>VLOOKUP(H6,Reference!$A$30:$F$37,3,FALSE)</f>
        <v>0</v>
      </c>
      <c r="K6" s="264">
        <f>'P-1'!J6</f>
        <v>0</v>
      </c>
      <c r="L6" s="266">
        <f>ROUND(K6*(1+Cover!$D$25),0)</f>
        <v>0</v>
      </c>
      <c r="M6" s="270">
        <f>+'P-1'!K6</f>
        <v>0</v>
      </c>
      <c r="N6" s="271">
        <f>+'P-1'!L6</f>
        <v>0</v>
      </c>
      <c r="O6" s="272">
        <f>+'P-1'!M6</f>
        <v>0</v>
      </c>
      <c r="Q6" s="254">
        <f t="shared" ref="Q6:Q13" si="1">ROUND(IF(NOT((ISBLANK(L6))),IF((OR(AND(ISBLANK(M6),ISBLANK(N6),ISBLANK(O6)),(M6+N6+O6)=0)),0,IF((AND((M6&gt;0),((N6+O6)&gt;0))),"error",IF((M6&gt;0),(L6*(M6/12)),(L6*((N6+O6)/9))))),"empty "),0)</f>
        <v>0</v>
      </c>
      <c r="R6" s="254">
        <f>Q6*J6</f>
        <v>0</v>
      </c>
      <c r="S6" s="254">
        <f>Q6+R6</f>
        <v>0</v>
      </c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</row>
    <row r="7" spans="1:103" s="14" customFormat="1" ht="25" customHeight="1">
      <c r="A7" s="13" t="s">
        <v>41</v>
      </c>
      <c r="B7" s="239">
        <f>'P-1'!B7</f>
        <v>0</v>
      </c>
      <c r="C7" s="239">
        <f>'P-1'!C7</f>
        <v>0</v>
      </c>
      <c r="D7" s="239">
        <f>'P-1'!D7</f>
        <v>0</v>
      </c>
      <c r="E7" s="239">
        <f>'P-1'!E7</f>
        <v>0</v>
      </c>
      <c r="F7" s="239">
        <f>'P-1'!F7</f>
        <v>0</v>
      </c>
      <c r="G7" s="239">
        <f>'P-1'!G7</f>
        <v>0</v>
      </c>
      <c r="H7" s="104" t="str">
        <f>'P-1'!H7</f>
        <v>None</v>
      </c>
      <c r="I7" s="237">
        <f t="shared" si="0"/>
        <v>0</v>
      </c>
      <c r="J7" s="237">
        <f>VLOOKUP(H7,Reference!$A$30:$F$37,3,FALSE)</f>
        <v>0</v>
      </c>
      <c r="K7" s="264">
        <f>'P-1'!J7</f>
        <v>0</v>
      </c>
      <c r="L7" s="266">
        <f>ROUND(K7*(1+Cover!$D$25),0)</f>
        <v>0</v>
      </c>
      <c r="M7" s="270">
        <f>+'P-1'!K7</f>
        <v>0</v>
      </c>
      <c r="N7" s="271">
        <f>+'P-1'!L7</f>
        <v>0</v>
      </c>
      <c r="O7" s="272">
        <f>+'P-1'!M7</f>
        <v>0</v>
      </c>
      <c r="Q7" s="254">
        <f t="shared" si="1"/>
        <v>0</v>
      </c>
      <c r="R7" s="254">
        <f t="shared" ref="R7:R13" si="2">Q7*J7</f>
        <v>0</v>
      </c>
      <c r="S7" s="254">
        <f t="shared" ref="S7:S13" si="3">Q7+R7</f>
        <v>0</v>
      </c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</row>
    <row r="8" spans="1:103" s="14" customFormat="1" ht="25" customHeight="1">
      <c r="A8" s="13" t="s">
        <v>42</v>
      </c>
      <c r="B8" s="239">
        <f>'P-1'!B8</f>
        <v>0</v>
      </c>
      <c r="C8" s="239">
        <f>'P-1'!C8</f>
        <v>0</v>
      </c>
      <c r="D8" s="239">
        <f>'P-1'!D8</f>
        <v>0</v>
      </c>
      <c r="E8" s="239">
        <f>'P-1'!E8</f>
        <v>0</v>
      </c>
      <c r="F8" s="239">
        <f>'P-1'!F8</f>
        <v>0</v>
      </c>
      <c r="G8" s="239">
        <f>'P-1'!G8</f>
        <v>0</v>
      </c>
      <c r="H8" s="104" t="str">
        <f>'P-1'!H8</f>
        <v>None</v>
      </c>
      <c r="I8" s="237">
        <f t="shared" si="0"/>
        <v>0</v>
      </c>
      <c r="J8" s="237">
        <f>VLOOKUP(H8,Reference!$A$30:$F$37,3,FALSE)</f>
        <v>0</v>
      </c>
      <c r="K8" s="264">
        <f>'P-1'!J8</f>
        <v>0</v>
      </c>
      <c r="L8" s="266">
        <f>ROUND(K8*(1+Cover!$D$25),0)</f>
        <v>0</v>
      </c>
      <c r="M8" s="270">
        <f>+'P-1'!K8</f>
        <v>0</v>
      </c>
      <c r="N8" s="271">
        <f>+'P-1'!L8</f>
        <v>0</v>
      </c>
      <c r="O8" s="272">
        <f>+'P-1'!M8</f>
        <v>0</v>
      </c>
      <c r="Q8" s="254">
        <f t="shared" si="1"/>
        <v>0</v>
      </c>
      <c r="R8" s="254">
        <f t="shared" si="2"/>
        <v>0</v>
      </c>
      <c r="S8" s="254">
        <f t="shared" si="3"/>
        <v>0</v>
      </c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</row>
    <row r="9" spans="1:103" s="14" customFormat="1" ht="25" customHeight="1">
      <c r="A9" s="13" t="s">
        <v>43</v>
      </c>
      <c r="B9" s="239">
        <f>'P-1'!B9</f>
        <v>0</v>
      </c>
      <c r="C9" s="239">
        <f>'P-1'!C9</f>
        <v>0</v>
      </c>
      <c r="D9" s="239">
        <f>'P-1'!D9</f>
        <v>0</v>
      </c>
      <c r="E9" s="239">
        <f>'P-1'!E9</f>
        <v>0</v>
      </c>
      <c r="F9" s="239">
        <f>'P-1'!F9</f>
        <v>0</v>
      </c>
      <c r="G9" s="239">
        <f>'P-1'!G9</f>
        <v>0</v>
      </c>
      <c r="H9" s="104" t="str">
        <f>'P-1'!H9</f>
        <v>None</v>
      </c>
      <c r="I9" s="237">
        <f t="shared" si="0"/>
        <v>0</v>
      </c>
      <c r="J9" s="237">
        <f>VLOOKUP(H9,Reference!$A$30:$F$37,3,FALSE)</f>
        <v>0</v>
      </c>
      <c r="K9" s="264">
        <f>'P-1'!J9</f>
        <v>0</v>
      </c>
      <c r="L9" s="266">
        <f>ROUND(K9*(1+Cover!$D$25),0)</f>
        <v>0</v>
      </c>
      <c r="M9" s="270">
        <f>+'P-1'!K9</f>
        <v>0</v>
      </c>
      <c r="N9" s="271">
        <f>+'P-1'!L9</f>
        <v>0</v>
      </c>
      <c r="O9" s="272">
        <f>+'P-1'!M9</f>
        <v>0</v>
      </c>
      <c r="Q9" s="254">
        <f t="shared" si="1"/>
        <v>0</v>
      </c>
      <c r="R9" s="254">
        <f t="shared" si="2"/>
        <v>0</v>
      </c>
      <c r="S9" s="254">
        <f t="shared" si="3"/>
        <v>0</v>
      </c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</row>
    <row r="10" spans="1:103" s="14" customFormat="1" ht="25" customHeight="1">
      <c r="A10" s="13" t="s">
        <v>44</v>
      </c>
      <c r="B10" s="239">
        <f>'P-1'!B10</f>
        <v>0</v>
      </c>
      <c r="C10" s="239">
        <f>'P-1'!C10</f>
        <v>0</v>
      </c>
      <c r="D10" s="239">
        <f>'P-1'!D10</f>
        <v>0</v>
      </c>
      <c r="E10" s="239">
        <f>'P-1'!E10</f>
        <v>0</v>
      </c>
      <c r="F10" s="239">
        <f>'P-1'!F10</f>
        <v>0</v>
      </c>
      <c r="G10" s="239">
        <f>'P-1'!G10</f>
        <v>0</v>
      </c>
      <c r="H10" s="104" t="str">
        <f>'P-1'!H10</f>
        <v>None</v>
      </c>
      <c r="I10" s="237">
        <f t="shared" si="0"/>
        <v>0</v>
      </c>
      <c r="J10" s="237">
        <f>VLOOKUP(H10,Reference!$A$30:$F$37,3,FALSE)</f>
        <v>0</v>
      </c>
      <c r="K10" s="264">
        <f>'P-1'!J10</f>
        <v>0</v>
      </c>
      <c r="L10" s="266">
        <f>ROUND(K10*(1+Cover!$D$25),0)</f>
        <v>0</v>
      </c>
      <c r="M10" s="270">
        <f>+'P-1'!K10</f>
        <v>0</v>
      </c>
      <c r="N10" s="271">
        <f>+'P-1'!L10</f>
        <v>0</v>
      </c>
      <c r="O10" s="272">
        <f>+'P-1'!M10</f>
        <v>0</v>
      </c>
      <c r="Q10" s="254">
        <f t="shared" si="1"/>
        <v>0</v>
      </c>
      <c r="R10" s="254">
        <f t="shared" si="2"/>
        <v>0</v>
      </c>
      <c r="S10" s="254">
        <f t="shared" si="3"/>
        <v>0</v>
      </c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</row>
    <row r="11" spans="1:103" s="14" customFormat="1" ht="25" customHeight="1">
      <c r="A11" s="13" t="s">
        <v>45</v>
      </c>
      <c r="B11" s="239">
        <f>'P-1'!B11</f>
        <v>0</v>
      </c>
      <c r="C11" s="239">
        <f>'P-1'!C11</f>
        <v>0</v>
      </c>
      <c r="D11" s="239">
        <f>'P-1'!D11</f>
        <v>0</v>
      </c>
      <c r="E11" s="239">
        <f>'P-1'!E11</f>
        <v>0</v>
      </c>
      <c r="F11" s="239">
        <f>'P-1'!F11</f>
        <v>0</v>
      </c>
      <c r="G11" s="239">
        <f>'P-1'!G11</f>
        <v>0</v>
      </c>
      <c r="H11" s="104" t="str">
        <f>'P-1'!H11</f>
        <v>None</v>
      </c>
      <c r="I11" s="237">
        <f t="shared" si="0"/>
        <v>0</v>
      </c>
      <c r="J11" s="237">
        <f>VLOOKUP(H11,Reference!$A$30:$F$37,3,FALSE)</f>
        <v>0</v>
      </c>
      <c r="K11" s="264">
        <f>'P-1'!J11</f>
        <v>0</v>
      </c>
      <c r="L11" s="266">
        <f>ROUND(K11*(1+Cover!$D$25),0)</f>
        <v>0</v>
      </c>
      <c r="M11" s="270">
        <f>+'P-1'!K11</f>
        <v>0</v>
      </c>
      <c r="N11" s="271">
        <f>+'P-1'!L11</f>
        <v>0</v>
      </c>
      <c r="O11" s="272">
        <f>+'P-1'!M11</f>
        <v>0</v>
      </c>
      <c r="Q11" s="254">
        <f t="shared" si="1"/>
        <v>0</v>
      </c>
      <c r="R11" s="254">
        <f t="shared" si="2"/>
        <v>0</v>
      </c>
      <c r="S11" s="254">
        <f t="shared" si="3"/>
        <v>0</v>
      </c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</row>
    <row r="12" spans="1:103" s="14" customFormat="1" ht="25" customHeight="1">
      <c r="A12" s="13" t="s">
        <v>46</v>
      </c>
      <c r="B12" s="239">
        <f>'P-1'!B12</f>
        <v>0</v>
      </c>
      <c r="C12" s="239">
        <f>'P-1'!C12</f>
        <v>0</v>
      </c>
      <c r="D12" s="239">
        <f>'P-1'!D12</f>
        <v>0</v>
      </c>
      <c r="E12" s="239">
        <f>'P-1'!E12</f>
        <v>0</v>
      </c>
      <c r="F12" s="239">
        <f>'P-1'!F12</f>
        <v>0</v>
      </c>
      <c r="G12" s="239">
        <f>'P-1'!G12</f>
        <v>0</v>
      </c>
      <c r="H12" s="104" t="str">
        <f>'P-1'!H12</f>
        <v>None</v>
      </c>
      <c r="I12" s="237">
        <f t="shared" si="0"/>
        <v>0</v>
      </c>
      <c r="J12" s="237">
        <f>VLOOKUP(H12,Reference!$A$30:$F$37,3,FALSE)</f>
        <v>0</v>
      </c>
      <c r="K12" s="264">
        <f>'P-1'!J12</f>
        <v>0</v>
      </c>
      <c r="L12" s="266">
        <f>ROUND(K12*(1+Cover!$D$25),0)</f>
        <v>0</v>
      </c>
      <c r="M12" s="270">
        <f>+'P-1'!K12</f>
        <v>0</v>
      </c>
      <c r="N12" s="271">
        <f>+'P-1'!L12</f>
        <v>0</v>
      </c>
      <c r="O12" s="272">
        <f>+'P-1'!M12</f>
        <v>0</v>
      </c>
      <c r="Q12" s="254">
        <f t="shared" si="1"/>
        <v>0</v>
      </c>
      <c r="R12" s="254">
        <f t="shared" si="2"/>
        <v>0</v>
      </c>
      <c r="S12" s="254">
        <f t="shared" si="3"/>
        <v>0</v>
      </c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</row>
    <row r="13" spans="1:103" s="14" customFormat="1" ht="25" customHeight="1" thickBot="1">
      <c r="A13" s="13" t="s">
        <v>47</v>
      </c>
      <c r="B13" s="239">
        <f>'P-1'!B13</f>
        <v>0</v>
      </c>
      <c r="C13" s="239">
        <f>'P-1'!C13</f>
        <v>0</v>
      </c>
      <c r="D13" s="239">
        <f>'P-1'!D13</f>
        <v>0</v>
      </c>
      <c r="E13" s="239">
        <f>'P-1'!E13</f>
        <v>0</v>
      </c>
      <c r="F13" s="239">
        <f>'P-1'!F13</f>
        <v>0</v>
      </c>
      <c r="G13" s="239">
        <f>'P-1'!G13</f>
        <v>0</v>
      </c>
      <c r="H13" s="104" t="str">
        <f>'P-1'!H13</f>
        <v>None</v>
      </c>
      <c r="I13" s="237">
        <f t="shared" si="0"/>
        <v>0</v>
      </c>
      <c r="J13" s="237">
        <f>VLOOKUP(H13,Reference!$A$30:$F$37,3,FALSE)</f>
        <v>0</v>
      </c>
      <c r="K13" s="264">
        <f>'P-1'!J13</f>
        <v>0</v>
      </c>
      <c r="L13" s="266">
        <f>ROUND(K13*(1+Cover!$D$25),0)</f>
        <v>0</v>
      </c>
      <c r="M13" s="273">
        <f>+'P-1'!K13</f>
        <v>0</v>
      </c>
      <c r="N13" s="274">
        <f>+'P-1'!L13</f>
        <v>0</v>
      </c>
      <c r="O13" s="275">
        <f>+'P-1'!M13</f>
        <v>0</v>
      </c>
      <c r="Q13" s="254">
        <f t="shared" si="1"/>
        <v>0</v>
      </c>
      <c r="R13" s="254">
        <f t="shared" si="2"/>
        <v>0</v>
      </c>
      <c r="S13" s="254">
        <f t="shared" si="3"/>
        <v>0</v>
      </c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</row>
    <row r="14" spans="1:103" ht="25" customHeight="1">
      <c r="A14" s="13" t="s">
        <v>48</v>
      </c>
      <c r="B14" s="327" t="s">
        <v>77</v>
      </c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217"/>
      <c r="Q14" s="218"/>
      <c r="R14" s="123"/>
      <c r="S14" s="233">
        <f>ROUND(Q14+R14,0)</f>
        <v>0</v>
      </c>
    </row>
    <row r="15" spans="1:103" ht="25" customHeight="1">
      <c r="L15" s="15"/>
      <c r="M15" s="328" t="s">
        <v>50</v>
      </c>
      <c r="N15" s="328"/>
      <c r="O15" s="328"/>
      <c r="P15" s="20"/>
      <c r="Q15" s="106">
        <f>ROUND(SUM(Q6:Q14),0)</f>
        <v>0</v>
      </c>
      <c r="R15" s="106">
        <f>ROUND(SUM(R6:R14),0)</f>
        <v>0</v>
      </c>
      <c r="S15" s="106">
        <f>SUM(S6:S14)</f>
        <v>0</v>
      </c>
    </row>
    <row r="16" spans="1:103" ht="25" customHeight="1" thickBot="1">
      <c r="L16" s="15"/>
      <c r="M16" s="46"/>
      <c r="N16" s="46"/>
      <c r="O16" s="46"/>
      <c r="P16" s="46"/>
      <c r="Q16" s="46"/>
      <c r="R16" s="46"/>
      <c r="S16" s="52"/>
    </row>
    <row r="17" spans="1:103" ht="25" customHeight="1">
      <c r="A17" s="10"/>
      <c r="B17" s="322" t="s">
        <v>51</v>
      </c>
      <c r="C17" s="322"/>
      <c r="D17" s="322"/>
      <c r="E17" s="7"/>
      <c r="F17" s="7"/>
      <c r="G17" s="7"/>
      <c r="H17" s="344" t="s">
        <v>22</v>
      </c>
      <c r="I17" s="344"/>
      <c r="J17" s="344"/>
      <c r="K17" s="344"/>
      <c r="L17" s="16"/>
      <c r="M17" s="323" t="s">
        <v>23</v>
      </c>
      <c r="N17" s="324"/>
      <c r="O17" s="325"/>
      <c r="P17" s="11"/>
      <c r="Q17" s="17"/>
      <c r="R17" s="18"/>
      <c r="S17" s="19"/>
    </row>
    <row r="18" spans="1:103" s="44" customFormat="1" ht="48" customHeight="1">
      <c r="A18" s="42"/>
      <c r="B18" s="332" t="s">
        <v>52</v>
      </c>
      <c r="C18" s="332"/>
      <c r="D18" s="333" t="s">
        <v>29</v>
      </c>
      <c r="E18" s="333"/>
      <c r="F18" s="333"/>
      <c r="G18" s="333"/>
      <c r="H18" s="241" t="s">
        <v>30</v>
      </c>
      <c r="I18" s="265" t="s">
        <v>31</v>
      </c>
      <c r="J18" s="241" t="s">
        <v>74</v>
      </c>
      <c r="K18" s="241" t="s">
        <v>75</v>
      </c>
      <c r="L18" s="37" t="s">
        <v>76</v>
      </c>
      <c r="M18" s="39" t="s">
        <v>33</v>
      </c>
      <c r="N18" s="37" t="s">
        <v>34</v>
      </c>
      <c r="O18" s="41" t="s">
        <v>35</v>
      </c>
      <c r="P18" s="38"/>
      <c r="Q18" s="38" t="s">
        <v>36</v>
      </c>
      <c r="R18" s="38" t="s">
        <v>37</v>
      </c>
      <c r="S18" s="43" t="s">
        <v>38</v>
      </c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</row>
    <row r="19" spans="1:103" ht="25" customHeight="1">
      <c r="B19" s="310">
        <f>'P-1'!B19</f>
        <v>0</v>
      </c>
      <c r="C19" s="347" t="str">
        <f>+'P-1'!C19:G19</f>
        <v>Post Doctoral Associates</v>
      </c>
      <c r="D19" s="348"/>
      <c r="E19" s="348"/>
      <c r="F19" s="348"/>
      <c r="G19" s="349"/>
      <c r="H19" s="236" t="s">
        <v>55</v>
      </c>
      <c r="I19" s="306" t="e">
        <f>Grad_PostDoc_Fellows1</f>
        <v>#NAME?</v>
      </c>
      <c r="J19" s="237">
        <f>Reference!C33</f>
        <v>0.11124000000000001</v>
      </c>
      <c r="K19" s="266">
        <f>+'P-1'!J19</f>
        <v>0</v>
      </c>
      <c r="L19" s="266">
        <f>ROUND(K19*(1+Cover!$D$25),0)</f>
        <v>0</v>
      </c>
      <c r="M19" s="270">
        <f>+'P-1'!K19</f>
        <v>0</v>
      </c>
      <c r="N19" s="271">
        <f>+'P-1'!L19</f>
        <v>0</v>
      </c>
      <c r="O19" s="271">
        <f>+'P-1'!M19</f>
        <v>0</v>
      </c>
      <c r="Q19" s="254">
        <f t="shared" ref="Q19:Q29" si="4">ROUND(IF(NOT((ISBLANK(L19))),IF((OR(AND(ISBLANK(M19),ISBLANK(N19),ISBLANK(O19)),(M19+N19+O19)=0)),0,IF((AND((M19&gt;0),((N19+O19)&gt;0))),"error",IF((M19&gt;0),(B19*L19*(M19/12)),(B19*L19*((N19+O19)/9))))),"empty "),0)</f>
        <v>0</v>
      </c>
      <c r="R19" s="254">
        <f t="shared" ref="R19:R29" si="5">Q19*J19</f>
        <v>0</v>
      </c>
      <c r="S19" s="263">
        <f>IFERROR((Q19+R19),0)</f>
        <v>0</v>
      </c>
      <c r="U19" s="262"/>
    </row>
    <row r="20" spans="1:103" ht="25" customHeight="1">
      <c r="B20" s="310">
        <f>'P-1'!B20</f>
        <v>0</v>
      </c>
      <c r="C20" s="347" t="str">
        <f>+'P-1'!C20:G20</f>
        <v>Graduate Students</v>
      </c>
      <c r="D20" s="348"/>
      <c r="E20" s="348"/>
      <c r="F20" s="348"/>
      <c r="G20" s="349"/>
      <c r="H20" s="238" t="s">
        <v>57</v>
      </c>
      <c r="I20" s="306" t="e">
        <f>Grad_PostDoc_Fellows1</f>
        <v>#NAME?</v>
      </c>
      <c r="J20" s="237">
        <f>Reference!C33</f>
        <v>0.11124000000000001</v>
      </c>
      <c r="K20" s="266">
        <f>+'P-1'!J20</f>
        <v>0</v>
      </c>
      <c r="L20" s="266">
        <f>ROUND(K20*(1+Cover!$D$25),0)</f>
        <v>0</v>
      </c>
      <c r="M20" s="270">
        <f>+'P-1'!K20</f>
        <v>0</v>
      </c>
      <c r="N20" s="271">
        <f>+'P-1'!L20</f>
        <v>0</v>
      </c>
      <c r="O20" s="272">
        <f>+'P-1'!M20</f>
        <v>0</v>
      </c>
      <c r="Q20" s="254">
        <f t="shared" si="4"/>
        <v>0</v>
      </c>
      <c r="R20" s="254">
        <f t="shared" si="5"/>
        <v>0</v>
      </c>
      <c r="S20" s="263">
        <f>IFERROR((Q20+R20),0)</f>
        <v>0</v>
      </c>
    </row>
    <row r="21" spans="1:103" ht="25" customHeight="1">
      <c r="B21" s="310">
        <f>'P-1'!B21</f>
        <v>0</v>
      </c>
      <c r="C21" s="347" t="str">
        <f>+'P-1'!C21:G21</f>
        <v>Undergraduate Students</v>
      </c>
      <c r="D21" s="348"/>
      <c r="E21" s="348"/>
      <c r="F21" s="348"/>
      <c r="G21" s="349"/>
      <c r="H21" s="236" t="s">
        <v>59</v>
      </c>
      <c r="I21" s="306" t="e">
        <f>OPS_Undergrad_OPS_Other</f>
        <v>#NAME?</v>
      </c>
      <c r="J21" s="237">
        <f>Reference!C34</f>
        <v>5.9740000000000001E-2</v>
      </c>
      <c r="K21" s="266">
        <f>+'P-1'!J21</f>
        <v>0</v>
      </c>
      <c r="L21" s="266">
        <f>ROUND(K21*(1+Cover!$D$25),0)</f>
        <v>0</v>
      </c>
      <c r="M21" s="270">
        <f>+'P-1'!K21</f>
        <v>0</v>
      </c>
      <c r="N21" s="271">
        <f>+'P-1'!L21</f>
        <v>0</v>
      </c>
      <c r="O21" s="272">
        <f>+'P-1'!M21</f>
        <v>0</v>
      </c>
      <c r="Q21" s="254">
        <f t="shared" si="4"/>
        <v>0</v>
      </c>
      <c r="R21" s="254">
        <f t="shared" si="5"/>
        <v>0</v>
      </c>
      <c r="S21" s="263">
        <f>IFERROR((Q21+R21),0)</f>
        <v>0</v>
      </c>
    </row>
    <row r="22" spans="1:103" ht="25" customHeight="1">
      <c r="B22" s="310">
        <f>'P-1'!B22</f>
        <v>0</v>
      </c>
      <c r="C22" s="335" t="str">
        <f>+'P-1'!C22:G22</f>
        <v>Secretarial / Clerical (possible CAS Exception)</v>
      </c>
      <c r="D22" s="336"/>
      <c r="E22" s="336"/>
      <c r="F22" s="336"/>
      <c r="G22" s="337"/>
      <c r="H22" s="312" t="str">
        <f>'P-1'!H22</f>
        <v>None</v>
      </c>
      <c r="I22" s="237">
        <f t="shared" ref="I22:I29" si="6">IF(H22="Faculty",(Faculty1),IF(H22="Administrative/Executive",(Admin_Exec1),IF(H22="Staff",(Staff1),IF(H22="OPS Other/OPS Student",(OPS_Undergrad_OPS_Other),IF(H22="OPS Grad/PhD/Post Doc/Fellowships",(Grad_PostDoc_Fellows1),IF(H22="OPS Faculty (Adjunct, Medical Resident, Housing Staff)",(OPS_Faculty1),IF(H22="None",0,"0")))))))</f>
        <v>0</v>
      </c>
      <c r="J22" s="237">
        <f>VLOOKUP(H22,Reference!$A$30:$F$37,3,FALSE)</f>
        <v>0</v>
      </c>
      <c r="K22" s="266">
        <f>+'P-1'!J22</f>
        <v>0</v>
      </c>
      <c r="L22" s="266">
        <f>ROUND(K22*(1+Cover!$D$25),0)</f>
        <v>0</v>
      </c>
      <c r="M22" s="270">
        <f>+'P-1'!K22</f>
        <v>0</v>
      </c>
      <c r="N22" s="271">
        <f>+'P-1'!L22</f>
        <v>0</v>
      </c>
      <c r="O22" s="272">
        <f>+'P-1'!M22</f>
        <v>0</v>
      </c>
      <c r="Q22" s="254">
        <f t="shared" si="4"/>
        <v>0</v>
      </c>
      <c r="R22" s="254">
        <f t="shared" si="5"/>
        <v>0</v>
      </c>
      <c r="S22" s="263">
        <f>IFERROR((Q22+R22),0)</f>
        <v>0</v>
      </c>
    </row>
    <row r="23" spans="1:103" ht="25" customHeight="1">
      <c r="B23" s="310">
        <f>'P-1'!B23</f>
        <v>0</v>
      </c>
      <c r="C23" s="338" t="str">
        <f>+'P-1'!C23:G23</f>
        <v>Other -Specify</v>
      </c>
      <c r="D23" s="339"/>
      <c r="E23" s="339"/>
      <c r="F23" s="339"/>
      <c r="G23" s="340"/>
      <c r="H23" s="104" t="s">
        <v>40</v>
      </c>
      <c r="I23" s="237">
        <f t="shared" si="6"/>
        <v>0</v>
      </c>
      <c r="J23" s="237">
        <f>VLOOKUP(H23,Reference!$A$30:$F$37,3,FALSE)</f>
        <v>0</v>
      </c>
      <c r="K23" s="266">
        <f>+'P-1'!J23</f>
        <v>0</v>
      </c>
      <c r="L23" s="266">
        <f>ROUND(K23*(1+Cover!$D$25),0)</f>
        <v>0</v>
      </c>
      <c r="M23" s="270">
        <f>+'P-1'!K23</f>
        <v>0</v>
      </c>
      <c r="N23" s="271">
        <f>+'P-1'!L23</f>
        <v>0</v>
      </c>
      <c r="O23" s="272">
        <f>+'P-1'!M23</f>
        <v>0</v>
      </c>
      <c r="Q23" s="254">
        <f t="shared" si="4"/>
        <v>0</v>
      </c>
      <c r="R23" s="254">
        <f t="shared" si="5"/>
        <v>0</v>
      </c>
      <c r="S23" s="263">
        <f t="shared" ref="S23:S29" si="7">IFERROR((Q23+R23),0)</f>
        <v>0</v>
      </c>
    </row>
    <row r="24" spans="1:103" ht="25" customHeight="1">
      <c r="B24" s="310">
        <f>'P-1'!B24</f>
        <v>0</v>
      </c>
      <c r="C24" s="338" t="str">
        <f>+'P-1'!C24:G24</f>
        <v>Other -Specify</v>
      </c>
      <c r="D24" s="339"/>
      <c r="E24" s="339"/>
      <c r="F24" s="339"/>
      <c r="G24" s="340"/>
      <c r="H24" s="104" t="str">
        <f>'P-1'!H24</f>
        <v>None</v>
      </c>
      <c r="I24" s="237">
        <f t="shared" si="6"/>
        <v>0</v>
      </c>
      <c r="J24" s="237">
        <f>VLOOKUP(H24,Reference!$A$30:$F$37,3,FALSE)</f>
        <v>0</v>
      </c>
      <c r="K24" s="266">
        <f>+'P-1'!J24</f>
        <v>0</v>
      </c>
      <c r="L24" s="266">
        <f>ROUND(K24*(1+Cover!$D$25),0)</f>
        <v>0</v>
      </c>
      <c r="M24" s="270">
        <f>+'P-1'!K24</f>
        <v>0</v>
      </c>
      <c r="N24" s="271">
        <f>+'P-1'!L24</f>
        <v>0</v>
      </c>
      <c r="O24" s="272">
        <f>+'P-1'!M24</f>
        <v>0</v>
      </c>
      <c r="Q24" s="254">
        <f t="shared" si="4"/>
        <v>0</v>
      </c>
      <c r="R24" s="254">
        <f t="shared" si="5"/>
        <v>0</v>
      </c>
      <c r="S24" s="263">
        <f t="shared" si="7"/>
        <v>0</v>
      </c>
    </row>
    <row r="25" spans="1:103" ht="25" customHeight="1">
      <c r="B25" s="310">
        <f>'P-1'!B25</f>
        <v>0</v>
      </c>
      <c r="C25" s="338" t="str">
        <f>+'P-1'!C25:G25</f>
        <v>Other -Specify</v>
      </c>
      <c r="D25" s="339"/>
      <c r="E25" s="339"/>
      <c r="F25" s="339"/>
      <c r="G25" s="340"/>
      <c r="H25" s="104" t="s">
        <v>40</v>
      </c>
      <c r="I25" s="237">
        <f t="shared" si="6"/>
        <v>0</v>
      </c>
      <c r="J25" s="237">
        <f>VLOOKUP(H25,Reference!$A$30:$F$37,3,FALSE)</f>
        <v>0</v>
      </c>
      <c r="K25" s="266">
        <f>+'P-1'!J25</f>
        <v>0</v>
      </c>
      <c r="L25" s="266">
        <f>ROUND(K25*(1+Cover!$D$25),0)</f>
        <v>0</v>
      </c>
      <c r="M25" s="270">
        <f>+'P-1'!K25</f>
        <v>0</v>
      </c>
      <c r="N25" s="271">
        <f>+'P-1'!L25</f>
        <v>0</v>
      </c>
      <c r="O25" s="272">
        <f>+'P-1'!M25</f>
        <v>0</v>
      </c>
      <c r="Q25" s="254">
        <f t="shared" si="4"/>
        <v>0</v>
      </c>
      <c r="R25" s="254">
        <f t="shared" si="5"/>
        <v>0</v>
      </c>
      <c r="S25" s="263">
        <f t="shared" si="7"/>
        <v>0</v>
      </c>
    </row>
    <row r="26" spans="1:103" ht="25" customHeight="1">
      <c r="B26" s="310">
        <f>'P-1'!B26</f>
        <v>0</v>
      </c>
      <c r="C26" s="338" t="str">
        <f>+'P-1'!C26:G26</f>
        <v>Other -Specify</v>
      </c>
      <c r="D26" s="339"/>
      <c r="E26" s="339"/>
      <c r="F26" s="339"/>
      <c r="G26" s="340"/>
      <c r="H26" s="104" t="s">
        <v>40</v>
      </c>
      <c r="I26" s="237">
        <f t="shared" si="6"/>
        <v>0</v>
      </c>
      <c r="J26" s="237">
        <f>VLOOKUP(H26,Reference!$A$30:$F$37,3,FALSE)</f>
        <v>0</v>
      </c>
      <c r="K26" s="266">
        <f>+'P-1'!J26</f>
        <v>0</v>
      </c>
      <c r="L26" s="266">
        <f>ROUND(K26*(1+Cover!$D$25),0)</f>
        <v>0</v>
      </c>
      <c r="M26" s="270">
        <f>+'P-1'!K26</f>
        <v>0</v>
      </c>
      <c r="N26" s="271">
        <f>+'P-1'!L26</f>
        <v>0</v>
      </c>
      <c r="O26" s="272">
        <f>+'P-1'!M26</f>
        <v>0</v>
      </c>
      <c r="Q26" s="254">
        <f t="shared" si="4"/>
        <v>0</v>
      </c>
      <c r="R26" s="254">
        <f t="shared" si="5"/>
        <v>0</v>
      </c>
      <c r="S26" s="263">
        <f t="shared" si="7"/>
        <v>0</v>
      </c>
    </row>
    <row r="27" spans="1:103" ht="25" customHeight="1">
      <c r="B27" s="310">
        <f>'P-1'!B27</f>
        <v>0</v>
      </c>
      <c r="C27" s="338" t="str">
        <f>+'P-1'!C27:G27</f>
        <v>Other -Specify</v>
      </c>
      <c r="D27" s="339"/>
      <c r="E27" s="339"/>
      <c r="F27" s="339"/>
      <c r="G27" s="340"/>
      <c r="H27" s="104" t="s">
        <v>40</v>
      </c>
      <c r="I27" s="237">
        <f t="shared" si="6"/>
        <v>0</v>
      </c>
      <c r="J27" s="237">
        <f>VLOOKUP(H27,Reference!$A$30:$F$37,3,FALSE)</f>
        <v>0</v>
      </c>
      <c r="K27" s="266">
        <f>+'P-1'!J27</f>
        <v>0</v>
      </c>
      <c r="L27" s="266">
        <f>ROUND(K27*(1+Cover!$D$25),0)</f>
        <v>0</v>
      </c>
      <c r="M27" s="270">
        <f>+'P-1'!K27</f>
        <v>0</v>
      </c>
      <c r="N27" s="271">
        <f>+'P-1'!L27</f>
        <v>0</v>
      </c>
      <c r="O27" s="272">
        <f>+'P-1'!M27</f>
        <v>0</v>
      </c>
      <c r="Q27" s="254">
        <f t="shared" si="4"/>
        <v>0</v>
      </c>
      <c r="R27" s="254">
        <f t="shared" si="5"/>
        <v>0</v>
      </c>
      <c r="S27" s="263">
        <f t="shared" si="7"/>
        <v>0</v>
      </c>
    </row>
    <row r="28" spans="1:103" ht="25" customHeight="1">
      <c r="B28" s="310">
        <f>'P-1'!B28</f>
        <v>0</v>
      </c>
      <c r="C28" s="338" t="str">
        <f>+'P-1'!C28:G28</f>
        <v>Other -Specify</v>
      </c>
      <c r="D28" s="339"/>
      <c r="E28" s="339"/>
      <c r="F28" s="339"/>
      <c r="G28" s="340"/>
      <c r="H28" s="104" t="str">
        <f>'P-1'!H28</f>
        <v>None</v>
      </c>
      <c r="I28" s="237">
        <f t="shared" si="6"/>
        <v>0</v>
      </c>
      <c r="J28" s="237">
        <f>VLOOKUP(H28,Reference!$A$30:$F$37,3,FALSE)</f>
        <v>0</v>
      </c>
      <c r="K28" s="266">
        <f>+'P-1'!J28</f>
        <v>0</v>
      </c>
      <c r="L28" s="266">
        <f>ROUND(K28*(1+Cover!$D$25),0)</f>
        <v>0</v>
      </c>
      <c r="M28" s="270">
        <f>+'P-1'!K28</f>
        <v>0</v>
      </c>
      <c r="N28" s="271">
        <f>+'P-1'!L28</f>
        <v>0</v>
      </c>
      <c r="O28" s="272">
        <f>+'P-1'!M28</f>
        <v>0</v>
      </c>
      <c r="Q28" s="254">
        <f t="shared" si="4"/>
        <v>0</v>
      </c>
      <c r="R28" s="254">
        <f t="shared" si="5"/>
        <v>0</v>
      </c>
      <c r="S28" s="263">
        <f t="shared" si="7"/>
        <v>0</v>
      </c>
    </row>
    <row r="29" spans="1:103" ht="25" customHeight="1" thickBot="1">
      <c r="B29" s="310">
        <f>'P-1'!B29</f>
        <v>0</v>
      </c>
      <c r="C29" s="338" t="str">
        <f>+'P-1'!C29:G29</f>
        <v>Other -Specify</v>
      </c>
      <c r="D29" s="339"/>
      <c r="E29" s="339"/>
      <c r="F29" s="339"/>
      <c r="G29" s="340"/>
      <c r="H29" s="104" t="str">
        <f>'P-1'!H29</f>
        <v>None</v>
      </c>
      <c r="I29" s="237">
        <f t="shared" si="6"/>
        <v>0</v>
      </c>
      <c r="J29" s="237">
        <f>VLOOKUP(H29,Reference!$A$30:$F$37,3,FALSE)</f>
        <v>0</v>
      </c>
      <c r="K29" s="266">
        <f>+'P-1'!J29</f>
        <v>0</v>
      </c>
      <c r="L29" s="266">
        <f>ROUND(K29*(1+Cover!$D$25),0)</f>
        <v>0</v>
      </c>
      <c r="M29" s="273">
        <f>+'P-1'!K29</f>
        <v>0</v>
      </c>
      <c r="N29" s="274">
        <f>+'P-1'!L29</f>
        <v>0</v>
      </c>
      <c r="O29" s="275">
        <f>+'P-1'!M29</f>
        <v>0</v>
      </c>
      <c r="Q29" s="254">
        <f t="shared" si="4"/>
        <v>0</v>
      </c>
      <c r="R29" s="254">
        <f t="shared" si="5"/>
        <v>0</v>
      </c>
      <c r="S29" s="263">
        <f t="shared" si="7"/>
        <v>0</v>
      </c>
    </row>
    <row r="30" spans="1:103" ht="25" customHeight="1">
      <c r="B30" s="21">
        <f>SUM(B19:B29)</f>
        <v>0</v>
      </c>
      <c r="C30" s="219" t="s">
        <v>62</v>
      </c>
      <c r="D30" s="220"/>
      <c r="E30" s="220"/>
      <c r="F30" s="220"/>
      <c r="G30" s="220"/>
      <c r="H30" s="220"/>
      <c r="I30" s="220"/>
      <c r="J30" s="220"/>
      <c r="K30" s="220"/>
      <c r="L30" s="220"/>
      <c r="M30" s="328" t="s">
        <v>63</v>
      </c>
      <c r="N30" s="328"/>
      <c r="O30" s="328"/>
      <c r="P30" s="20"/>
      <c r="Q30" s="107">
        <f t="shared" ref="Q30:R30" si="8">SUM(Q19:Q29)</f>
        <v>0</v>
      </c>
      <c r="R30" s="107">
        <f t="shared" si="8"/>
        <v>0</v>
      </c>
      <c r="S30" s="107">
        <f>SUM(S19:S29)</f>
        <v>0</v>
      </c>
    </row>
    <row r="31" spans="1:103" ht="25" customHeight="1">
      <c r="M31" s="51"/>
      <c r="N31" s="51"/>
      <c r="O31" s="45" t="s">
        <v>64</v>
      </c>
      <c r="P31" s="51"/>
      <c r="Q31" s="107">
        <f>Q15+Q30</f>
        <v>0</v>
      </c>
      <c r="R31" s="107">
        <f>R15+R30</f>
        <v>0</v>
      </c>
      <c r="S31" s="107">
        <f>S15+S30</f>
        <v>0</v>
      </c>
    </row>
    <row r="32" spans="1:103" s="199" customFormat="1" ht="25" customHeight="1">
      <c r="A32" s="214"/>
    </row>
    <row r="33" spans="1:13" s="199" customFormat="1" ht="25" customHeight="1" thickBot="1">
      <c r="A33" s="214"/>
      <c r="G33" s="345"/>
      <c r="H33" s="346"/>
      <c r="I33" s="346"/>
      <c r="J33" s="346"/>
      <c r="K33" s="346"/>
    </row>
    <row r="34" spans="1:13" s="199" customFormat="1" ht="25" customHeight="1">
      <c r="A34" s="214"/>
      <c r="G34" s="329" t="s">
        <v>65</v>
      </c>
      <c r="H34" s="330"/>
      <c r="I34" s="330"/>
      <c r="J34" s="330"/>
      <c r="K34" s="330"/>
      <c r="L34" s="307"/>
      <c r="M34" s="308"/>
    </row>
    <row r="35" spans="1:13" s="199" customFormat="1" ht="24.75" customHeight="1">
      <c r="A35" s="215"/>
      <c r="G35" s="255" t="s">
        <v>66</v>
      </c>
      <c r="H35" s="256" t="s">
        <v>67</v>
      </c>
      <c r="J35" s="267" t="s">
        <v>33</v>
      </c>
      <c r="L35" s="257" t="s">
        <v>34</v>
      </c>
      <c r="M35" s="258" t="s">
        <v>35</v>
      </c>
    </row>
    <row r="36" spans="1:13" s="199" customFormat="1" ht="25" customHeight="1">
      <c r="A36" s="215"/>
      <c r="G36" s="259"/>
      <c r="H36" s="287" t="s">
        <v>68</v>
      </c>
      <c r="J36" s="286"/>
      <c r="L36" s="286"/>
      <c r="M36" s="260"/>
    </row>
    <row r="37" spans="1:13" s="199" customFormat="1" ht="25" customHeight="1">
      <c r="A37" s="215"/>
      <c r="G37" s="292" t="s">
        <v>69</v>
      </c>
      <c r="H37" s="294">
        <v>0</v>
      </c>
      <c r="J37" s="268">
        <f>IF(G37="Annual",12*H37,"")</f>
        <v>0</v>
      </c>
      <c r="L37" s="268" t="str">
        <f>IF(G37="Academic",9*H37,"")</f>
        <v/>
      </c>
      <c r="M37" s="261" t="str">
        <f>IF(G37="Summer",3*H37,"")</f>
        <v/>
      </c>
    </row>
    <row r="38" spans="1:13" s="199" customFormat="1" ht="25" customHeight="1">
      <c r="A38" s="215"/>
      <c r="G38" s="292" t="s">
        <v>70</v>
      </c>
      <c r="H38" s="294">
        <v>0</v>
      </c>
      <c r="J38" s="268" t="str">
        <f>IF(G38="Annual",12*H38,"")</f>
        <v/>
      </c>
      <c r="L38" s="268">
        <f>IF(G38="Academic",9*H38,"")</f>
        <v>0</v>
      </c>
      <c r="M38" s="261" t="str">
        <f>IF(G38="Summer",3*H38,"")</f>
        <v/>
      </c>
    </row>
    <row r="39" spans="1:13" s="199" customFormat="1" ht="24.75" customHeight="1" thickBot="1">
      <c r="A39" s="215"/>
      <c r="G39" s="296" t="s">
        <v>71</v>
      </c>
      <c r="H39" s="297">
        <v>0</v>
      </c>
      <c r="J39" s="298" t="str">
        <f>IF(G39="Annual",12*H39,"")</f>
        <v/>
      </c>
      <c r="L39" s="298" t="str">
        <f>IF(G39="Academic",9*H39,"")</f>
        <v/>
      </c>
      <c r="M39" s="299">
        <f>IF(G39="Summer",3*H39,"")</f>
        <v>0</v>
      </c>
    </row>
    <row r="40" spans="1:13" s="199" customFormat="1" ht="25" customHeight="1">
      <c r="A40" s="215"/>
    </row>
    <row r="41" spans="1:13" s="199" customFormat="1" ht="15">
      <c r="A41" s="215"/>
    </row>
    <row r="42" spans="1:13" s="199" customFormat="1" ht="15">
      <c r="A42" s="215"/>
    </row>
    <row r="43" spans="1:13" s="199" customFormat="1" ht="15">
      <c r="A43" s="216"/>
    </row>
    <row r="44" spans="1:13" s="199" customFormat="1" ht="15">
      <c r="A44" s="216"/>
    </row>
    <row r="45" spans="1:13" s="199" customFormat="1" ht="15">
      <c r="A45" s="215"/>
    </row>
    <row r="46" spans="1:13" s="199" customFormat="1" ht="15">
      <c r="A46" s="215"/>
    </row>
    <row r="47" spans="1:13" s="199" customFormat="1" ht="15">
      <c r="A47" s="215"/>
    </row>
    <row r="48" spans="1:13" s="199" customFormat="1" ht="15">
      <c r="A48" s="215"/>
    </row>
    <row r="49" spans="1:1" s="199" customFormat="1" ht="15">
      <c r="A49" s="215"/>
    </row>
    <row r="50" spans="1:1" s="199" customFormat="1" ht="15">
      <c r="A50" s="215"/>
    </row>
    <row r="51" spans="1:1" s="199" customFormat="1" ht="15">
      <c r="A51" s="215"/>
    </row>
    <row r="52" spans="1:1" s="199" customFormat="1" ht="15">
      <c r="A52" s="215"/>
    </row>
    <row r="53" spans="1:1" s="199" customFormat="1" ht="15">
      <c r="A53" s="215"/>
    </row>
    <row r="54" spans="1:1" s="199" customFormat="1" ht="15">
      <c r="A54" s="215"/>
    </row>
    <row r="55" spans="1:1" s="199" customFormat="1" ht="15">
      <c r="A55" s="215"/>
    </row>
    <row r="56" spans="1:1" s="199" customFormat="1" ht="15">
      <c r="A56" s="215"/>
    </row>
    <row r="57" spans="1:1" s="199" customFormat="1" ht="15">
      <c r="A57" s="215"/>
    </row>
    <row r="58" spans="1:1" s="199" customFormat="1" ht="15">
      <c r="A58" s="215"/>
    </row>
    <row r="59" spans="1:1" s="199" customFormat="1" ht="15">
      <c r="A59" s="215"/>
    </row>
    <row r="60" spans="1:1" s="199" customFormat="1" ht="15">
      <c r="A60" s="215"/>
    </row>
    <row r="61" spans="1:1" s="199" customFormat="1" ht="15">
      <c r="A61" s="215"/>
    </row>
    <row r="62" spans="1:1" s="199" customFormat="1" ht="15">
      <c r="A62" s="215"/>
    </row>
    <row r="63" spans="1:1" s="199" customFormat="1" ht="15">
      <c r="A63" s="215"/>
    </row>
    <row r="64" spans="1:1" s="199" customFormat="1" ht="15">
      <c r="A64" s="215"/>
    </row>
    <row r="65" spans="1:1" s="199" customFormat="1" ht="15">
      <c r="A65" s="215"/>
    </row>
    <row r="66" spans="1:1" s="199" customFormat="1" ht="15">
      <c r="A66" s="215"/>
    </row>
    <row r="67" spans="1:1" s="199" customFormat="1" ht="15">
      <c r="A67" s="215"/>
    </row>
    <row r="68" spans="1:1" s="199" customFormat="1" ht="15">
      <c r="A68" s="215"/>
    </row>
    <row r="69" spans="1:1" s="199" customFormat="1" ht="15">
      <c r="A69" s="215"/>
    </row>
    <row r="70" spans="1:1" s="199" customFormat="1" ht="15">
      <c r="A70" s="216"/>
    </row>
    <row r="71" spans="1:1" s="199" customFormat="1" ht="15">
      <c r="A71" s="215"/>
    </row>
    <row r="72" spans="1:1" s="199" customFormat="1" ht="15">
      <c r="A72" s="215"/>
    </row>
    <row r="73" spans="1:1" s="199" customFormat="1" ht="15">
      <c r="A73" s="215"/>
    </row>
    <row r="74" spans="1:1" s="199" customFormat="1" ht="15">
      <c r="A74" s="215"/>
    </row>
    <row r="75" spans="1:1" s="199" customFormat="1" ht="15">
      <c r="A75" s="215"/>
    </row>
    <row r="76" spans="1:1" s="199" customFormat="1" ht="15">
      <c r="A76" s="215"/>
    </row>
    <row r="77" spans="1:1" s="199" customFormat="1" ht="15">
      <c r="A77" s="215"/>
    </row>
    <row r="78" spans="1:1" s="199" customFormat="1" ht="15">
      <c r="A78" s="215"/>
    </row>
    <row r="79" spans="1:1" s="199" customFormat="1" ht="15">
      <c r="A79" s="215"/>
    </row>
    <row r="80" spans="1:1" s="199" customFormat="1" ht="15">
      <c r="A80" s="215"/>
    </row>
    <row r="81" spans="1:1" s="199" customFormat="1" ht="15">
      <c r="A81" s="215"/>
    </row>
    <row r="82" spans="1:1" s="199" customFormat="1" ht="15">
      <c r="A82" s="215"/>
    </row>
    <row r="83" spans="1:1" s="199" customFormat="1" ht="15">
      <c r="A83" s="215"/>
    </row>
    <row r="84" spans="1:1" s="199" customFormat="1" ht="15">
      <c r="A84" s="215"/>
    </row>
    <row r="85" spans="1:1" s="199" customFormat="1" ht="15">
      <c r="A85" s="215"/>
    </row>
    <row r="86" spans="1:1" s="199" customFormat="1" ht="15">
      <c r="A86" s="215"/>
    </row>
    <row r="87" spans="1:1" s="199" customFormat="1" ht="15">
      <c r="A87" s="215"/>
    </row>
    <row r="88" spans="1:1" s="199" customFormat="1" ht="15">
      <c r="A88" s="215"/>
    </row>
    <row r="89" spans="1:1" s="199" customFormat="1" ht="15">
      <c r="A89" s="215"/>
    </row>
    <row r="90" spans="1:1" s="199" customFormat="1" ht="15">
      <c r="A90" s="215"/>
    </row>
    <row r="91" spans="1:1" s="199" customFormat="1" ht="15">
      <c r="A91" s="215"/>
    </row>
    <row r="92" spans="1:1" s="199" customFormat="1" ht="15">
      <c r="A92" s="215"/>
    </row>
    <row r="93" spans="1:1" s="199" customFormat="1" ht="15">
      <c r="A93" s="215"/>
    </row>
    <row r="94" spans="1:1" s="199" customFormat="1" ht="15">
      <c r="A94" s="215"/>
    </row>
    <row r="95" spans="1:1" s="199" customFormat="1" ht="15">
      <c r="A95" s="215"/>
    </row>
    <row r="96" spans="1:1" s="199" customFormat="1" ht="15">
      <c r="A96" s="215"/>
    </row>
    <row r="97" spans="1:1" s="199" customFormat="1" ht="15">
      <c r="A97" s="215"/>
    </row>
    <row r="98" spans="1:1" s="199" customFormat="1" ht="15">
      <c r="A98" s="215"/>
    </row>
    <row r="99" spans="1:1" s="199" customFormat="1" ht="15">
      <c r="A99" s="215"/>
    </row>
    <row r="100" spans="1:1" s="199" customFormat="1" ht="15">
      <c r="A100" s="215"/>
    </row>
    <row r="101" spans="1:1" s="199" customFormat="1" ht="15">
      <c r="A101" s="215"/>
    </row>
    <row r="102" spans="1:1" s="199" customFormat="1" ht="15">
      <c r="A102" s="215"/>
    </row>
    <row r="103" spans="1:1" s="199" customFormat="1" ht="15">
      <c r="A103" s="215"/>
    </row>
    <row r="104" spans="1:1" s="199" customFormat="1" ht="15">
      <c r="A104" s="215"/>
    </row>
    <row r="105" spans="1:1" s="199" customFormat="1" ht="15">
      <c r="A105" s="216"/>
    </row>
    <row r="106" spans="1:1" s="199" customFormat="1" ht="15">
      <c r="A106" s="215"/>
    </row>
    <row r="107" spans="1:1" s="199" customFormat="1" ht="15">
      <c r="A107" s="215"/>
    </row>
    <row r="108" spans="1:1" s="199" customFormat="1" ht="15">
      <c r="A108" s="215"/>
    </row>
    <row r="109" spans="1:1" s="199" customFormat="1" ht="15">
      <c r="A109" s="215"/>
    </row>
    <row r="110" spans="1:1" s="199" customFormat="1" ht="15">
      <c r="A110" s="215"/>
    </row>
    <row r="111" spans="1:1" s="199" customFormat="1" ht="15">
      <c r="A111" s="215"/>
    </row>
    <row r="112" spans="1:1" s="199" customFormat="1" ht="15">
      <c r="A112" s="215"/>
    </row>
    <row r="113" spans="1:1" s="199" customFormat="1" ht="15">
      <c r="A113" s="215"/>
    </row>
    <row r="114" spans="1:1" s="199" customFormat="1" ht="15">
      <c r="A114" s="215"/>
    </row>
    <row r="115" spans="1:1" s="199" customFormat="1" ht="15">
      <c r="A115" s="215"/>
    </row>
    <row r="116" spans="1:1" s="199" customFormat="1" ht="15">
      <c r="A116" s="215"/>
    </row>
    <row r="117" spans="1:1" s="199" customFormat="1" ht="15">
      <c r="A117" s="215"/>
    </row>
    <row r="118" spans="1:1" s="199" customFormat="1" ht="15">
      <c r="A118" s="215"/>
    </row>
    <row r="119" spans="1:1" s="199" customFormat="1" ht="15">
      <c r="A119" s="215"/>
    </row>
    <row r="120" spans="1:1" s="199" customFormat="1" ht="15">
      <c r="A120" s="215"/>
    </row>
    <row r="121" spans="1:1" s="199" customFormat="1" ht="15">
      <c r="A121" s="215"/>
    </row>
    <row r="122" spans="1:1" s="199" customFormat="1" ht="15">
      <c r="A122" s="215"/>
    </row>
    <row r="123" spans="1:1" s="199" customFormat="1" ht="15">
      <c r="A123" s="215"/>
    </row>
    <row r="124" spans="1:1" s="199" customFormat="1" ht="15">
      <c r="A124" s="215"/>
    </row>
    <row r="125" spans="1:1" s="199" customFormat="1" ht="15">
      <c r="A125" s="215"/>
    </row>
    <row r="126" spans="1:1" s="199" customFormat="1" ht="15">
      <c r="A126" s="215"/>
    </row>
    <row r="127" spans="1:1" s="199" customFormat="1" ht="15">
      <c r="A127" s="215"/>
    </row>
    <row r="128" spans="1:1" s="199" customFormat="1" ht="15">
      <c r="A128" s="215"/>
    </row>
    <row r="129" spans="1:1" s="199" customFormat="1" ht="15">
      <c r="A129" s="215"/>
    </row>
    <row r="130" spans="1:1" s="199" customFormat="1" ht="15">
      <c r="A130" s="215"/>
    </row>
    <row r="131" spans="1:1" s="199" customFormat="1" ht="15">
      <c r="A131" s="215"/>
    </row>
    <row r="132" spans="1:1" s="199" customFormat="1" ht="15">
      <c r="A132" s="215"/>
    </row>
    <row r="133" spans="1:1" s="199" customFormat="1" ht="15">
      <c r="A133" s="215"/>
    </row>
    <row r="134" spans="1:1" s="199" customFormat="1" ht="15">
      <c r="A134" s="215"/>
    </row>
    <row r="135" spans="1:1" s="199" customFormat="1" ht="15">
      <c r="A135" s="215"/>
    </row>
    <row r="136" spans="1:1" s="199" customFormat="1" ht="15">
      <c r="A136" s="215"/>
    </row>
    <row r="137" spans="1:1" s="199" customFormat="1" ht="15">
      <c r="A137" s="215"/>
    </row>
    <row r="138" spans="1:1" s="199" customFormat="1" ht="15">
      <c r="A138" s="215"/>
    </row>
    <row r="139" spans="1:1" s="199" customFormat="1" ht="15">
      <c r="A139" s="215"/>
    </row>
    <row r="140" spans="1:1" s="199" customFormat="1" ht="15">
      <c r="A140" s="215"/>
    </row>
    <row r="141" spans="1:1" s="199" customFormat="1" ht="15">
      <c r="A141" s="215"/>
    </row>
    <row r="142" spans="1:1" s="199" customFormat="1" ht="15">
      <c r="A142" s="215"/>
    </row>
    <row r="143" spans="1:1" s="199" customFormat="1" ht="15">
      <c r="A143" s="215"/>
    </row>
    <row r="144" spans="1:1" s="199" customFormat="1" ht="15">
      <c r="A144" s="215"/>
    </row>
    <row r="145" spans="1:1" s="199" customFormat="1" ht="15">
      <c r="A145" s="215"/>
    </row>
    <row r="146" spans="1:1" s="199" customFormat="1" ht="15">
      <c r="A146" s="215"/>
    </row>
    <row r="147" spans="1:1" s="199" customFormat="1" ht="15">
      <c r="A147" s="215"/>
    </row>
    <row r="148" spans="1:1" s="199" customFormat="1" ht="15">
      <c r="A148" s="215"/>
    </row>
    <row r="149" spans="1:1" s="199" customFormat="1" ht="15">
      <c r="A149" s="216"/>
    </row>
    <row r="150" spans="1:1" s="199" customFormat="1" ht="15">
      <c r="A150" s="215"/>
    </row>
    <row r="151" spans="1:1" s="199" customFormat="1" ht="15">
      <c r="A151" s="215"/>
    </row>
    <row r="152" spans="1:1" s="199" customFormat="1" ht="15">
      <c r="A152" s="215"/>
    </row>
    <row r="153" spans="1:1" s="199" customFormat="1" ht="15">
      <c r="A153" s="215"/>
    </row>
    <row r="154" spans="1:1" s="199" customFormat="1" ht="15">
      <c r="A154" s="215"/>
    </row>
    <row r="155" spans="1:1" s="199" customFormat="1" ht="15">
      <c r="A155" s="215"/>
    </row>
    <row r="156" spans="1:1" s="199" customFormat="1" ht="15">
      <c r="A156" s="215"/>
    </row>
    <row r="157" spans="1:1" s="199" customFormat="1" ht="15">
      <c r="A157" s="215"/>
    </row>
    <row r="158" spans="1:1" s="199" customFormat="1" ht="15">
      <c r="A158" s="215"/>
    </row>
    <row r="159" spans="1:1" s="199" customFormat="1" ht="15">
      <c r="A159" s="215"/>
    </row>
    <row r="160" spans="1:1" s="199" customFormat="1" ht="15">
      <c r="A160" s="215"/>
    </row>
    <row r="161" spans="1:1" s="199" customFormat="1" ht="15">
      <c r="A161" s="215"/>
    </row>
    <row r="162" spans="1:1" s="199" customFormat="1" ht="15">
      <c r="A162" s="215"/>
    </row>
    <row r="163" spans="1:1" s="199" customFormat="1" ht="15">
      <c r="A163" s="215"/>
    </row>
    <row r="164" spans="1:1" s="199" customFormat="1" ht="15">
      <c r="A164" s="215"/>
    </row>
    <row r="165" spans="1:1" s="199" customFormat="1" ht="15">
      <c r="A165" s="215"/>
    </row>
    <row r="166" spans="1:1" s="199" customFormat="1" ht="15">
      <c r="A166" s="215"/>
    </row>
    <row r="167" spans="1:1" s="199" customFormat="1" ht="15">
      <c r="A167" s="215"/>
    </row>
    <row r="168" spans="1:1" s="199" customFormat="1" ht="15">
      <c r="A168" s="215"/>
    </row>
    <row r="169" spans="1:1" s="199" customFormat="1" ht="15">
      <c r="A169" s="215"/>
    </row>
    <row r="170" spans="1:1" s="199" customFormat="1" ht="15">
      <c r="A170" s="215"/>
    </row>
    <row r="171" spans="1:1" s="199" customFormat="1" ht="15">
      <c r="A171" s="215"/>
    </row>
    <row r="172" spans="1:1" s="199" customFormat="1" ht="15">
      <c r="A172" s="215"/>
    </row>
    <row r="173" spans="1:1" s="199" customFormat="1" ht="15">
      <c r="A173" s="215"/>
    </row>
    <row r="174" spans="1:1" s="199" customFormat="1" ht="15">
      <c r="A174" s="215"/>
    </row>
    <row r="175" spans="1:1" s="199" customFormat="1" ht="15">
      <c r="A175" s="215"/>
    </row>
    <row r="176" spans="1:1" s="199" customFormat="1" ht="15">
      <c r="A176" s="215"/>
    </row>
    <row r="177" spans="1:1" s="199" customFormat="1" ht="15">
      <c r="A177" s="215"/>
    </row>
    <row r="178" spans="1:1" s="199" customFormat="1" ht="15">
      <c r="A178" s="215"/>
    </row>
    <row r="179" spans="1:1" s="199" customFormat="1" ht="15">
      <c r="A179" s="215"/>
    </row>
    <row r="180" spans="1:1" s="199" customFormat="1" ht="15">
      <c r="A180" s="215"/>
    </row>
    <row r="181" spans="1:1" s="199" customFormat="1" ht="15">
      <c r="A181" s="215"/>
    </row>
    <row r="182" spans="1:1" s="199" customFormat="1" ht="15">
      <c r="A182" s="215"/>
    </row>
    <row r="183" spans="1:1" s="199" customFormat="1" ht="15">
      <c r="A183" s="215"/>
    </row>
    <row r="184" spans="1:1" s="199" customFormat="1" ht="15">
      <c r="A184" s="215"/>
    </row>
    <row r="185" spans="1:1" s="199" customFormat="1" ht="15">
      <c r="A185" s="215"/>
    </row>
    <row r="186" spans="1:1" s="199" customFormat="1" ht="15">
      <c r="A186" s="216"/>
    </row>
    <row r="187" spans="1:1" s="199" customFormat="1" ht="15">
      <c r="A187" s="215"/>
    </row>
    <row r="188" spans="1:1" s="199" customFormat="1" ht="15">
      <c r="A188" s="215"/>
    </row>
    <row r="189" spans="1:1" s="199" customFormat="1" ht="15">
      <c r="A189" s="215"/>
    </row>
    <row r="190" spans="1:1" s="199" customFormat="1" ht="15">
      <c r="A190" s="215"/>
    </row>
    <row r="191" spans="1:1" s="199" customFormat="1" ht="15">
      <c r="A191" s="215"/>
    </row>
    <row r="192" spans="1:1" s="199" customFormat="1" ht="15">
      <c r="A192" s="215"/>
    </row>
    <row r="193" spans="1:1" s="199" customFormat="1" ht="15">
      <c r="A193" s="215"/>
    </row>
    <row r="194" spans="1:1" s="199" customFormat="1">
      <c r="A194" s="214"/>
    </row>
    <row r="195" spans="1:1" s="199" customFormat="1">
      <c r="A195" s="214"/>
    </row>
    <row r="196" spans="1:1" s="199" customFormat="1">
      <c r="A196" s="214"/>
    </row>
    <row r="197" spans="1:1" s="199" customFormat="1">
      <c r="A197" s="214"/>
    </row>
    <row r="198" spans="1:1" s="199" customFormat="1">
      <c r="A198" s="214"/>
    </row>
    <row r="199" spans="1:1" s="199" customFormat="1">
      <c r="A199" s="214"/>
    </row>
    <row r="200" spans="1:1" s="199" customFormat="1">
      <c r="A200" s="214"/>
    </row>
    <row r="201" spans="1:1" s="199" customFormat="1">
      <c r="A201" s="214"/>
    </row>
    <row r="202" spans="1:1" s="199" customFormat="1">
      <c r="A202" s="214"/>
    </row>
    <row r="203" spans="1:1" s="199" customFormat="1">
      <c r="A203" s="214"/>
    </row>
    <row r="204" spans="1:1" s="199" customFormat="1">
      <c r="A204" s="214"/>
    </row>
    <row r="205" spans="1:1" s="199" customFormat="1">
      <c r="A205" s="214"/>
    </row>
    <row r="206" spans="1:1" s="199" customFormat="1">
      <c r="A206" s="214"/>
    </row>
    <row r="207" spans="1:1" s="199" customFormat="1">
      <c r="A207" s="214"/>
    </row>
    <row r="208" spans="1:1" s="199" customFormat="1">
      <c r="A208" s="214"/>
    </row>
    <row r="209" spans="1:1" s="199" customFormat="1">
      <c r="A209" s="214"/>
    </row>
    <row r="210" spans="1:1" s="199" customFormat="1">
      <c r="A210" s="214"/>
    </row>
    <row r="211" spans="1:1" s="199" customFormat="1">
      <c r="A211" s="214"/>
    </row>
    <row r="212" spans="1:1" s="199" customFormat="1">
      <c r="A212" s="214"/>
    </row>
    <row r="213" spans="1:1" s="199" customFormat="1">
      <c r="A213" s="214"/>
    </row>
    <row r="214" spans="1:1" s="199" customFormat="1">
      <c r="A214" s="214"/>
    </row>
    <row r="215" spans="1:1" s="199" customFormat="1">
      <c r="A215" s="214"/>
    </row>
    <row r="216" spans="1:1" s="199" customFormat="1">
      <c r="A216" s="214"/>
    </row>
    <row r="217" spans="1:1" s="199" customFormat="1">
      <c r="A217" s="214"/>
    </row>
    <row r="218" spans="1:1" s="199" customFormat="1">
      <c r="A218" s="214"/>
    </row>
    <row r="219" spans="1:1" s="199" customFormat="1">
      <c r="A219" s="214"/>
    </row>
    <row r="220" spans="1:1" s="199" customFormat="1">
      <c r="A220" s="214"/>
    </row>
    <row r="221" spans="1:1" s="199" customFormat="1">
      <c r="A221" s="214"/>
    </row>
    <row r="222" spans="1:1" s="199" customFormat="1">
      <c r="A222" s="214"/>
    </row>
    <row r="223" spans="1:1" s="199" customFormat="1">
      <c r="A223" s="214"/>
    </row>
    <row r="224" spans="1:1" s="199" customFormat="1">
      <c r="A224" s="214"/>
    </row>
    <row r="225" spans="1:1" s="199" customFormat="1">
      <c r="A225" s="214"/>
    </row>
    <row r="226" spans="1:1" s="199" customFormat="1">
      <c r="A226" s="214"/>
    </row>
    <row r="227" spans="1:1" s="199" customFormat="1">
      <c r="A227" s="214"/>
    </row>
    <row r="228" spans="1:1" s="199" customFormat="1">
      <c r="A228" s="214"/>
    </row>
    <row r="229" spans="1:1" s="199" customFormat="1">
      <c r="A229" s="214"/>
    </row>
    <row r="230" spans="1:1" s="199" customFormat="1">
      <c r="A230" s="214"/>
    </row>
    <row r="231" spans="1:1" s="199" customFormat="1">
      <c r="A231" s="214"/>
    </row>
    <row r="232" spans="1:1" s="199" customFormat="1">
      <c r="A232" s="214"/>
    </row>
    <row r="233" spans="1:1" s="199" customFormat="1">
      <c r="A233" s="214"/>
    </row>
    <row r="234" spans="1:1" s="199" customFormat="1">
      <c r="A234" s="214"/>
    </row>
    <row r="235" spans="1:1" s="199" customFormat="1">
      <c r="A235" s="214"/>
    </row>
    <row r="236" spans="1:1" s="199" customFormat="1">
      <c r="A236" s="214"/>
    </row>
    <row r="237" spans="1:1" s="199" customFormat="1">
      <c r="A237" s="214"/>
    </row>
    <row r="238" spans="1:1" s="199" customFormat="1">
      <c r="A238" s="214"/>
    </row>
    <row r="239" spans="1:1" s="199" customFormat="1">
      <c r="A239" s="214"/>
    </row>
    <row r="240" spans="1:1" s="199" customFormat="1">
      <c r="A240" s="214"/>
    </row>
    <row r="241" spans="1:1" s="199" customFormat="1">
      <c r="A241" s="214"/>
    </row>
    <row r="242" spans="1:1" s="199" customFormat="1">
      <c r="A242" s="214"/>
    </row>
    <row r="243" spans="1:1" s="199" customFormat="1">
      <c r="A243" s="214"/>
    </row>
    <row r="244" spans="1:1" s="199" customFormat="1">
      <c r="A244" s="214"/>
    </row>
    <row r="245" spans="1:1" s="199" customFormat="1">
      <c r="A245" s="214"/>
    </row>
    <row r="246" spans="1:1" s="199" customFormat="1">
      <c r="A246" s="214"/>
    </row>
    <row r="247" spans="1:1" s="199" customFormat="1">
      <c r="A247" s="214"/>
    </row>
    <row r="248" spans="1:1" s="199" customFormat="1">
      <c r="A248" s="214"/>
    </row>
    <row r="249" spans="1:1" s="199" customFormat="1">
      <c r="A249" s="214"/>
    </row>
    <row r="250" spans="1:1" s="199" customFormat="1">
      <c r="A250" s="214"/>
    </row>
    <row r="251" spans="1:1" s="199" customFormat="1">
      <c r="A251" s="214"/>
    </row>
    <row r="252" spans="1:1" s="199" customFormat="1">
      <c r="A252" s="214"/>
    </row>
    <row r="253" spans="1:1" s="199" customFormat="1">
      <c r="A253" s="214"/>
    </row>
    <row r="254" spans="1:1" s="199" customFormat="1">
      <c r="A254" s="214"/>
    </row>
    <row r="255" spans="1:1" s="199" customFormat="1">
      <c r="A255" s="214"/>
    </row>
    <row r="256" spans="1:1" s="199" customFormat="1">
      <c r="A256" s="214"/>
    </row>
    <row r="257" spans="1:1" s="199" customFormat="1">
      <c r="A257" s="214"/>
    </row>
    <row r="258" spans="1:1" s="199" customFormat="1">
      <c r="A258" s="214"/>
    </row>
    <row r="259" spans="1:1" s="199" customFormat="1">
      <c r="A259" s="214"/>
    </row>
    <row r="260" spans="1:1" s="199" customFormat="1">
      <c r="A260" s="214"/>
    </row>
    <row r="261" spans="1:1" s="199" customFormat="1">
      <c r="A261" s="214"/>
    </row>
    <row r="262" spans="1:1" s="199" customFormat="1">
      <c r="A262" s="214"/>
    </row>
    <row r="263" spans="1:1" s="199" customFormat="1">
      <c r="A263" s="214"/>
    </row>
    <row r="264" spans="1:1" s="199" customFormat="1">
      <c r="A264" s="214"/>
    </row>
    <row r="265" spans="1:1" s="199" customFormat="1">
      <c r="A265" s="214"/>
    </row>
    <row r="266" spans="1:1" s="199" customFormat="1">
      <c r="A266" s="214"/>
    </row>
    <row r="267" spans="1:1" s="199" customFormat="1">
      <c r="A267" s="214"/>
    </row>
    <row r="268" spans="1:1" s="199" customFormat="1">
      <c r="A268" s="214"/>
    </row>
    <row r="269" spans="1:1" s="199" customFormat="1">
      <c r="A269" s="214"/>
    </row>
    <row r="270" spans="1:1" s="199" customFormat="1">
      <c r="A270" s="214"/>
    </row>
    <row r="271" spans="1:1" s="199" customFormat="1">
      <c r="A271" s="214"/>
    </row>
    <row r="272" spans="1:1" s="199" customFormat="1">
      <c r="A272" s="214"/>
    </row>
    <row r="273" spans="1:1" s="199" customFormat="1">
      <c r="A273" s="214"/>
    </row>
    <row r="274" spans="1:1" s="199" customFormat="1">
      <c r="A274" s="214"/>
    </row>
    <row r="275" spans="1:1" s="199" customFormat="1">
      <c r="A275" s="214"/>
    </row>
    <row r="276" spans="1:1" s="199" customFormat="1">
      <c r="A276" s="214"/>
    </row>
    <row r="277" spans="1:1" s="199" customFormat="1">
      <c r="A277" s="214"/>
    </row>
    <row r="278" spans="1:1" s="199" customFormat="1">
      <c r="A278" s="214"/>
    </row>
    <row r="279" spans="1:1" s="199" customFormat="1">
      <c r="A279" s="214"/>
    </row>
    <row r="280" spans="1:1" s="199" customFormat="1">
      <c r="A280" s="214"/>
    </row>
    <row r="281" spans="1:1" s="199" customFormat="1">
      <c r="A281" s="214"/>
    </row>
    <row r="282" spans="1:1" s="199" customFormat="1">
      <c r="A282" s="214"/>
    </row>
    <row r="283" spans="1:1" s="199" customFormat="1">
      <c r="A283" s="214"/>
    </row>
    <row r="284" spans="1:1" s="199" customFormat="1">
      <c r="A284" s="214"/>
    </row>
    <row r="285" spans="1:1" s="199" customFormat="1">
      <c r="A285" s="214"/>
    </row>
    <row r="286" spans="1:1" s="199" customFormat="1">
      <c r="A286" s="214"/>
    </row>
    <row r="287" spans="1:1" s="199" customFormat="1">
      <c r="A287" s="214"/>
    </row>
    <row r="288" spans="1:1" s="199" customFormat="1">
      <c r="A288" s="214"/>
    </row>
    <row r="289" spans="1:1" s="199" customFormat="1">
      <c r="A289" s="214"/>
    </row>
    <row r="290" spans="1:1" s="199" customFormat="1">
      <c r="A290" s="214"/>
    </row>
    <row r="291" spans="1:1" s="199" customFormat="1">
      <c r="A291" s="214"/>
    </row>
    <row r="292" spans="1:1" s="199" customFormat="1">
      <c r="A292" s="214"/>
    </row>
    <row r="293" spans="1:1" s="199" customFormat="1">
      <c r="A293" s="214"/>
    </row>
    <row r="294" spans="1:1" s="199" customFormat="1">
      <c r="A294" s="214"/>
    </row>
    <row r="295" spans="1:1" s="199" customFormat="1">
      <c r="A295" s="214"/>
    </row>
    <row r="296" spans="1:1" s="199" customFormat="1">
      <c r="A296" s="214"/>
    </row>
    <row r="297" spans="1:1" s="199" customFormat="1">
      <c r="A297" s="214"/>
    </row>
    <row r="298" spans="1:1" s="199" customFormat="1">
      <c r="A298" s="214"/>
    </row>
    <row r="299" spans="1:1" s="199" customFormat="1">
      <c r="A299" s="214"/>
    </row>
    <row r="300" spans="1:1" s="199" customFormat="1">
      <c r="A300" s="214"/>
    </row>
    <row r="301" spans="1:1" s="199" customFormat="1">
      <c r="A301" s="214"/>
    </row>
    <row r="302" spans="1:1" s="199" customFormat="1">
      <c r="A302" s="214"/>
    </row>
    <row r="303" spans="1:1" s="199" customFormat="1">
      <c r="A303" s="214"/>
    </row>
    <row r="304" spans="1:1" s="199" customFormat="1">
      <c r="A304" s="214"/>
    </row>
    <row r="305" spans="1:1" s="199" customFormat="1">
      <c r="A305" s="214"/>
    </row>
    <row r="306" spans="1:1" s="199" customFormat="1">
      <c r="A306" s="214"/>
    </row>
    <row r="307" spans="1:1" s="199" customFormat="1">
      <c r="A307" s="214"/>
    </row>
    <row r="308" spans="1:1" s="199" customFormat="1">
      <c r="A308" s="214"/>
    </row>
    <row r="309" spans="1:1" s="199" customFormat="1">
      <c r="A309" s="214"/>
    </row>
    <row r="310" spans="1:1" s="199" customFormat="1">
      <c r="A310" s="214"/>
    </row>
    <row r="311" spans="1:1" s="199" customFormat="1">
      <c r="A311" s="214"/>
    </row>
    <row r="312" spans="1:1" s="199" customFormat="1">
      <c r="A312" s="214"/>
    </row>
    <row r="313" spans="1:1" s="199" customFormat="1">
      <c r="A313" s="214"/>
    </row>
    <row r="314" spans="1:1" s="199" customFormat="1">
      <c r="A314" s="214"/>
    </row>
    <row r="315" spans="1:1" s="199" customFormat="1">
      <c r="A315" s="214"/>
    </row>
    <row r="316" spans="1:1" s="199" customFormat="1">
      <c r="A316" s="214"/>
    </row>
    <row r="317" spans="1:1" s="199" customFormat="1">
      <c r="A317" s="214"/>
    </row>
    <row r="318" spans="1:1" s="199" customFormat="1">
      <c r="A318" s="214"/>
    </row>
    <row r="319" spans="1:1" s="199" customFormat="1">
      <c r="A319" s="214"/>
    </row>
    <row r="320" spans="1:1" s="199" customFormat="1">
      <c r="A320" s="214"/>
    </row>
    <row r="321" spans="1:1" s="199" customFormat="1">
      <c r="A321" s="214"/>
    </row>
    <row r="322" spans="1:1" s="199" customFormat="1">
      <c r="A322" s="214"/>
    </row>
    <row r="323" spans="1:1" s="199" customFormat="1">
      <c r="A323" s="214"/>
    </row>
    <row r="324" spans="1:1" s="199" customFormat="1">
      <c r="A324" s="214"/>
    </row>
    <row r="325" spans="1:1" s="199" customFormat="1">
      <c r="A325" s="214"/>
    </row>
    <row r="326" spans="1:1" s="199" customFormat="1">
      <c r="A326" s="214"/>
    </row>
    <row r="327" spans="1:1" s="199" customFormat="1">
      <c r="A327" s="214"/>
    </row>
    <row r="328" spans="1:1" s="199" customFormat="1">
      <c r="A328" s="214"/>
    </row>
    <row r="329" spans="1:1" s="199" customFormat="1">
      <c r="A329" s="214"/>
    </row>
    <row r="330" spans="1:1" s="199" customFormat="1">
      <c r="A330" s="214"/>
    </row>
    <row r="331" spans="1:1" s="199" customFormat="1">
      <c r="A331" s="214"/>
    </row>
    <row r="332" spans="1:1" s="199" customFormat="1">
      <c r="A332" s="214"/>
    </row>
    <row r="333" spans="1:1" s="199" customFormat="1">
      <c r="A333" s="214"/>
    </row>
    <row r="334" spans="1:1" s="199" customFormat="1">
      <c r="A334" s="214"/>
    </row>
    <row r="335" spans="1:1" s="199" customFormat="1">
      <c r="A335" s="214"/>
    </row>
    <row r="336" spans="1:1" s="199" customFormat="1">
      <c r="A336" s="214"/>
    </row>
    <row r="337" spans="1:1" s="199" customFormat="1">
      <c r="A337" s="214"/>
    </row>
    <row r="338" spans="1:1" s="199" customFormat="1">
      <c r="A338" s="214"/>
    </row>
    <row r="339" spans="1:1" s="199" customFormat="1">
      <c r="A339" s="214"/>
    </row>
    <row r="340" spans="1:1" s="199" customFormat="1">
      <c r="A340" s="214"/>
    </row>
    <row r="341" spans="1:1" s="199" customFormat="1">
      <c r="A341" s="214"/>
    </row>
    <row r="342" spans="1:1" s="199" customFormat="1">
      <c r="A342" s="214"/>
    </row>
    <row r="343" spans="1:1" s="199" customFormat="1">
      <c r="A343" s="214"/>
    </row>
    <row r="344" spans="1:1" s="199" customFormat="1">
      <c r="A344" s="214"/>
    </row>
    <row r="345" spans="1:1" s="199" customFormat="1">
      <c r="A345" s="214"/>
    </row>
    <row r="346" spans="1:1" s="199" customFormat="1">
      <c r="A346" s="214"/>
    </row>
    <row r="347" spans="1:1" s="199" customFormat="1">
      <c r="A347" s="214"/>
    </row>
    <row r="348" spans="1:1" s="199" customFormat="1">
      <c r="A348" s="214"/>
    </row>
    <row r="349" spans="1:1" s="199" customFormat="1">
      <c r="A349" s="214"/>
    </row>
    <row r="350" spans="1:1" s="199" customFormat="1">
      <c r="A350" s="214"/>
    </row>
    <row r="351" spans="1:1" s="199" customFormat="1">
      <c r="A351" s="214"/>
    </row>
    <row r="352" spans="1:1" s="199" customFormat="1">
      <c r="A352" s="214"/>
    </row>
    <row r="353" spans="1:1" s="199" customFormat="1">
      <c r="A353" s="214"/>
    </row>
    <row r="354" spans="1:1" s="199" customFormat="1">
      <c r="A354" s="214"/>
    </row>
    <row r="355" spans="1:1" s="199" customFormat="1">
      <c r="A355" s="214"/>
    </row>
    <row r="356" spans="1:1" s="199" customFormat="1">
      <c r="A356" s="214"/>
    </row>
    <row r="357" spans="1:1" s="199" customFormat="1">
      <c r="A357" s="214"/>
    </row>
    <row r="358" spans="1:1" s="199" customFormat="1">
      <c r="A358" s="214"/>
    </row>
    <row r="359" spans="1:1" s="199" customFormat="1">
      <c r="A359" s="214"/>
    </row>
    <row r="360" spans="1:1" s="199" customFormat="1">
      <c r="A360" s="214"/>
    </row>
    <row r="361" spans="1:1" s="199" customFormat="1">
      <c r="A361" s="214"/>
    </row>
    <row r="362" spans="1:1" s="199" customFormat="1">
      <c r="A362" s="214"/>
    </row>
    <row r="363" spans="1:1" s="199" customFormat="1">
      <c r="A363" s="214"/>
    </row>
    <row r="364" spans="1:1" s="199" customFormat="1">
      <c r="A364" s="214"/>
    </row>
    <row r="365" spans="1:1" s="199" customFormat="1">
      <c r="A365" s="214"/>
    </row>
    <row r="366" spans="1:1" s="199" customFormat="1">
      <c r="A366" s="214"/>
    </row>
    <row r="367" spans="1:1" s="199" customFormat="1">
      <c r="A367" s="214"/>
    </row>
    <row r="368" spans="1:1" s="199" customFormat="1">
      <c r="A368" s="214"/>
    </row>
    <row r="369" spans="1:1" s="199" customFormat="1">
      <c r="A369" s="214"/>
    </row>
    <row r="370" spans="1:1" s="199" customFormat="1">
      <c r="A370" s="214"/>
    </row>
    <row r="371" spans="1:1" s="199" customFormat="1">
      <c r="A371" s="214"/>
    </row>
    <row r="372" spans="1:1" s="199" customFormat="1">
      <c r="A372" s="214"/>
    </row>
    <row r="373" spans="1:1" s="199" customFormat="1">
      <c r="A373" s="214"/>
    </row>
    <row r="374" spans="1:1" s="199" customFormat="1">
      <c r="A374" s="214"/>
    </row>
    <row r="375" spans="1:1" s="199" customFormat="1">
      <c r="A375" s="214"/>
    </row>
    <row r="376" spans="1:1" s="199" customFormat="1">
      <c r="A376" s="214"/>
    </row>
    <row r="377" spans="1:1" s="199" customFormat="1">
      <c r="A377" s="214"/>
    </row>
    <row r="378" spans="1:1" s="199" customFormat="1">
      <c r="A378" s="214"/>
    </row>
    <row r="379" spans="1:1" s="199" customFormat="1">
      <c r="A379" s="214"/>
    </row>
    <row r="380" spans="1:1" s="199" customFormat="1">
      <c r="A380" s="214"/>
    </row>
    <row r="381" spans="1:1" s="199" customFormat="1">
      <c r="A381" s="214"/>
    </row>
    <row r="382" spans="1:1" s="199" customFormat="1">
      <c r="A382" s="214"/>
    </row>
    <row r="383" spans="1:1" s="199" customFormat="1">
      <c r="A383" s="214"/>
    </row>
    <row r="384" spans="1:1" s="199" customFormat="1">
      <c r="A384" s="214"/>
    </row>
    <row r="385" spans="1:1" s="199" customFormat="1">
      <c r="A385" s="214"/>
    </row>
    <row r="386" spans="1:1" s="199" customFormat="1">
      <c r="A386" s="214"/>
    </row>
    <row r="387" spans="1:1" s="199" customFormat="1">
      <c r="A387" s="214"/>
    </row>
    <row r="388" spans="1:1" s="199" customFormat="1">
      <c r="A388" s="214"/>
    </row>
    <row r="389" spans="1:1" s="199" customFormat="1">
      <c r="A389" s="214"/>
    </row>
    <row r="390" spans="1:1" s="199" customFormat="1">
      <c r="A390" s="214"/>
    </row>
    <row r="391" spans="1:1" s="199" customFormat="1">
      <c r="A391" s="214"/>
    </row>
    <row r="392" spans="1:1" s="199" customFormat="1">
      <c r="A392" s="214"/>
    </row>
    <row r="393" spans="1:1" s="199" customFormat="1">
      <c r="A393" s="214"/>
    </row>
    <row r="394" spans="1:1" s="199" customFormat="1">
      <c r="A394" s="214"/>
    </row>
    <row r="395" spans="1:1" s="199" customFormat="1">
      <c r="A395" s="214"/>
    </row>
    <row r="396" spans="1:1" s="199" customFormat="1">
      <c r="A396" s="214"/>
    </row>
    <row r="397" spans="1:1" s="199" customFormat="1">
      <c r="A397" s="214"/>
    </row>
    <row r="398" spans="1:1" s="199" customFormat="1">
      <c r="A398" s="214"/>
    </row>
    <row r="399" spans="1:1" s="199" customFormat="1">
      <c r="A399" s="214"/>
    </row>
    <row r="400" spans="1:1" s="199" customFormat="1">
      <c r="A400" s="214"/>
    </row>
    <row r="401" spans="1:1" s="199" customFormat="1">
      <c r="A401" s="214"/>
    </row>
    <row r="402" spans="1:1" s="199" customFormat="1">
      <c r="A402" s="214"/>
    </row>
    <row r="403" spans="1:1" s="199" customFormat="1">
      <c r="A403" s="214"/>
    </row>
    <row r="404" spans="1:1" s="199" customFormat="1">
      <c r="A404" s="214"/>
    </row>
    <row r="405" spans="1:1" s="199" customFormat="1">
      <c r="A405" s="214"/>
    </row>
    <row r="406" spans="1:1" s="199" customFormat="1">
      <c r="A406" s="214"/>
    </row>
    <row r="407" spans="1:1" s="199" customFormat="1">
      <c r="A407" s="214"/>
    </row>
    <row r="408" spans="1:1" s="199" customFormat="1">
      <c r="A408" s="214"/>
    </row>
    <row r="409" spans="1:1" s="199" customFormat="1">
      <c r="A409" s="214"/>
    </row>
    <row r="410" spans="1:1" s="199" customFormat="1">
      <c r="A410" s="214"/>
    </row>
    <row r="411" spans="1:1" s="199" customFormat="1">
      <c r="A411" s="214"/>
    </row>
    <row r="412" spans="1:1" s="199" customFormat="1">
      <c r="A412" s="214"/>
    </row>
    <row r="413" spans="1:1" s="199" customFormat="1">
      <c r="A413" s="214"/>
    </row>
    <row r="414" spans="1:1" s="199" customFormat="1">
      <c r="A414" s="214"/>
    </row>
    <row r="415" spans="1:1" s="199" customFormat="1">
      <c r="A415" s="214"/>
    </row>
    <row r="416" spans="1:1" s="199" customFormat="1">
      <c r="A416" s="214"/>
    </row>
    <row r="417" spans="1:1" s="199" customFormat="1">
      <c r="A417" s="214"/>
    </row>
    <row r="418" spans="1:1" s="199" customFormat="1">
      <c r="A418" s="214"/>
    </row>
    <row r="419" spans="1:1" s="199" customFormat="1">
      <c r="A419" s="214"/>
    </row>
    <row r="420" spans="1:1" s="199" customFormat="1">
      <c r="A420" s="214"/>
    </row>
    <row r="421" spans="1:1" s="199" customFormat="1">
      <c r="A421" s="214"/>
    </row>
    <row r="422" spans="1:1" s="199" customFormat="1">
      <c r="A422" s="214"/>
    </row>
    <row r="423" spans="1:1" s="199" customFormat="1">
      <c r="A423" s="214"/>
    </row>
    <row r="424" spans="1:1" s="199" customFormat="1">
      <c r="A424" s="214"/>
    </row>
  </sheetData>
  <mergeCells count="24">
    <mergeCell ref="G34:K34"/>
    <mergeCell ref="M30:O30"/>
    <mergeCell ref="G33:K33"/>
    <mergeCell ref="B18:C18"/>
    <mergeCell ref="D18:G18"/>
    <mergeCell ref="C19:G19"/>
    <mergeCell ref="C20:G20"/>
    <mergeCell ref="C21:G21"/>
    <mergeCell ref="C22:G22"/>
    <mergeCell ref="C28:G28"/>
    <mergeCell ref="C29:G29"/>
    <mergeCell ref="C23:G23"/>
    <mergeCell ref="C24:G24"/>
    <mergeCell ref="C25:G25"/>
    <mergeCell ref="C26:G26"/>
    <mergeCell ref="C27:G27"/>
    <mergeCell ref="B4:D4"/>
    <mergeCell ref="M4:O4"/>
    <mergeCell ref="B17:D17"/>
    <mergeCell ref="M17:O17"/>
    <mergeCell ref="H4:K4"/>
    <mergeCell ref="H17:K17"/>
    <mergeCell ref="B14:O14"/>
    <mergeCell ref="M15:O15"/>
  </mergeCells>
  <conditionalFormatting sqref="Q6">
    <cfRule type="cellIs" dxfId="66" priority="21" stopIfTrue="1" operator="equal">
      <formula>"error"</formula>
    </cfRule>
    <cfRule type="cellIs" dxfId="65" priority="22" stopIfTrue="1" operator="equal">
      <formula>"empty"</formula>
    </cfRule>
    <cfRule type="cellIs" dxfId="64" priority="23" stopIfTrue="1" operator="greaterThan">
      <formula>0</formula>
    </cfRule>
    <cfRule type="cellIs" dxfId="63" priority="24" stopIfTrue="1" operator="equal">
      <formula>"error"</formula>
    </cfRule>
    <cfRule type="cellIs" dxfId="62" priority="25" stopIfTrue="1" operator="equal">
      <formula>"empty"</formula>
    </cfRule>
    <cfRule type="cellIs" dxfId="61" priority="26" stopIfTrue="1" operator="greaterThan">
      <formula>0</formula>
    </cfRule>
  </conditionalFormatting>
  <conditionalFormatting sqref="Q6:Q13">
    <cfRule type="cellIs" dxfId="60" priority="29" stopIfTrue="1" operator="equal">
      <formula>"error"</formula>
    </cfRule>
    <cfRule type="cellIs" dxfId="59" priority="30" stopIfTrue="1" operator="equal">
      <formula>"empty"</formula>
    </cfRule>
    <cfRule type="cellIs" dxfId="58" priority="31" stopIfTrue="1" operator="greaterThan">
      <formula>0</formula>
    </cfRule>
  </conditionalFormatting>
  <conditionalFormatting sqref="Q19:Q29">
    <cfRule type="cellIs" dxfId="57" priority="3" stopIfTrue="1" operator="equal">
      <formula>"error"</formula>
    </cfRule>
    <cfRule type="cellIs" dxfId="56" priority="4" stopIfTrue="1" operator="equal">
      <formula>"empty"</formula>
    </cfRule>
    <cfRule type="cellIs" dxfId="55" priority="5" stopIfTrue="1" operator="greaterThan">
      <formula>0</formula>
    </cfRule>
    <cfRule type="cellIs" dxfId="54" priority="6" stopIfTrue="1" operator="equal">
      <formula>"error"</formula>
    </cfRule>
    <cfRule type="cellIs" dxfId="53" priority="7" stopIfTrue="1" operator="equal">
      <formula>"empty"</formula>
    </cfRule>
    <cfRule type="cellIs" dxfId="52" priority="8" stopIfTrue="1" operator="greaterThan">
      <formula>0</formula>
    </cfRule>
    <cfRule type="cellIs" dxfId="51" priority="9" stopIfTrue="1" operator="equal">
      <formula>"error"</formula>
    </cfRule>
    <cfRule type="cellIs" dxfId="50" priority="10" stopIfTrue="1" operator="equal">
      <formula>"empty"</formula>
    </cfRule>
    <cfRule type="cellIs" dxfId="49" priority="11" stopIfTrue="1" operator="greaterThan">
      <formula>0</formula>
    </cfRule>
  </conditionalFormatting>
  <conditionalFormatting sqref="Q14:R15">
    <cfRule type="cellIs" dxfId="48" priority="73" stopIfTrue="1" operator="greaterThan">
      <formula>0</formula>
    </cfRule>
  </conditionalFormatting>
  <conditionalFormatting sqref="Q30:R31">
    <cfRule type="cellIs" dxfId="47" priority="69" stopIfTrue="1" operator="greaterThan">
      <formula>0</formula>
    </cfRule>
  </conditionalFormatting>
  <conditionalFormatting sqref="R6:R13">
    <cfRule type="cellIs" dxfId="46" priority="15" stopIfTrue="1" operator="greaterThan">
      <formula>0</formula>
    </cfRule>
  </conditionalFormatting>
  <conditionalFormatting sqref="R19:R29">
    <cfRule type="cellIs" dxfId="45" priority="1" stopIfTrue="1" operator="greaterThan">
      <formula>0</formula>
    </cfRule>
  </conditionalFormatting>
  <conditionalFormatting sqref="S6:S17">
    <cfRule type="cellIs" dxfId="44" priority="27" stopIfTrue="1" operator="greaterThan">
      <formula>0</formula>
    </cfRule>
  </conditionalFormatting>
  <conditionalFormatting sqref="S19:S31">
    <cfRule type="cellIs" dxfId="43" priority="72" stopIfTrue="1" operator="greaterThan">
      <formula>0</formula>
    </cfRule>
  </conditionalFormatting>
  <conditionalFormatting sqref="U19">
    <cfRule type="cellIs" dxfId="42" priority="17" stopIfTrue="1" operator="equal">
      <formula>"error"</formula>
    </cfRule>
    <cfRule type="cellIs" dxfId="41" priority="18" stopIfTrue="1" operator="equal">
      <formula>"empty"</formula>
    </cfRule>
    <cfRule type="cellIs" dxfId="40" priority="19" stopIfTrue="1" operator="greaterThan">
      <formula>0</formula>
    </cfRule>
  </conditionalFormatting>
  <dataValidations count="6">
    <dataValidation type="list" allowBlank="1" showInputMessage="1" showErrorMessage="1" sqref="G37:G39" xr:uid="{D116374C-84F6-4BC8-AA3E-4A0C3C64C978}">
      <formula1>"Annual, Academic, Summer"</formula1>
    </dataValidation>
    <dataValidation type="decimal" allowBlank="1" showInputMessage="1" showErrorMessage="1" errorTitle="Cal Months" error="Cannot enter more than 12 months" promptTitle="Cal Months" prompt="If Cal months are used, DO NOT use Acad or Sum months" sqref="M6:O13" xr:uid="{00000000-0002-0000-0200-000001000000}">
      <formula1>0</formula1>
      <formula2>12</formula2>
    </dataValidation>
    <dataValidation type="list" allowBlank="1" showInputMessage="1" showErrorMessage="1" sqref="B6:G13" xr:uid="{00000000-0002-0000-0200-000003000000}">
      <formula1>Prefix</formula1>
    </dataValidation>
    <dataValidation type="decimal" errorStyle="information" operator="equal" allowBlank="1" showInputMessage="1" showErrorMessage="1" errorTitle="Whoa there!" error="Are you sure you want to change this?  Typically, the Regular fringe for Post-doc is 1.75%." promptTitle="Post-doc" prompt="See the Reference tab for rates for each employment category" sqref="I19" xr:uid="{00000000-0002-0000-0200-000006000000}">
      <formula1>0.0185</formula1>
    </dataValidation>
    <dataValidation type="decimal" errorStyle="information" operator="equal" allowBlank="1" showInputMessage="1" showErrorMessage="1" errorTitle="Whoa there!" error="Sure you want to change this?  Graduate Students usually have .3%" promptTitle="Graduate Students" prompt="See the Reference tab for rates for each employment category" sqref="I20:I21" xr:uid="{00000000-0002-0000-0200-000007000000}">
      <formula1>0.002</formula1>
    </dataValidation>
    <dataValidation allowBlank="1" showInputMessage="1" showErrorMessage="1" prompt="Use Cal. Months only for Post Doc" sqref="M19:O29" xr:uid="{00000000-0002-0000-0200-000008000000}"/>
  </dataValidations>
  <pageMargins left="0.5" right="0.5" top="0.48" bottom="0.5" header="0.33" footer="0.3"/>
  <pageSetup scale="67" orientation="landscape" r:id="rId1"/>
  <ignoredErrors>
    <ignoredError sqref="A6:A14" numberStoredAsText="1"/>
    <ignoredError sqref="C22 M20:O29 M6:O7 K21:K29 M8:O13 N19 H22 B6:B13 C6:C13 D6:D13 E6:E13 F6:F13 G6:G13 H6:H13 L6:L13 L19:L29 H28:H29 H24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Please select an employee classification" xr:uid="{0BA98C93-674C-47E7-AA52-C2E6D42FB478}">
          <x14:formula1>
            <xm:f>Reference!$A$30:$A$37</xm:f>
          </x14:formula1>
          <xm:sqref>H6:H13 H22:H29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 tint="-0.499984740745262"/>
    <pageSetUpPr fitToPage="1"/>
  </sheetPr>
  <dimension ref="A1:CZ605"/>
  <sheetViews>
    <sheetView zoomScaleNormal="100" workbookViewId="0">
      <selection activeCell="H22" sqref="H22"/>
    </sheetView>
  </sheetViews>
  <sheetFormatPr defaultColWidth="9.1796875" defaultRowHeight="13"/>
  <cols>
    <col min="1" max="1" width="2.54296875" style="2" customWidth="1"/>
    <col min="2" max="2" width="4.54296875" style="3" customWidth="1"/>
    <col min="3" max="3" width="14.453125" style="3" bestFit="1" customWidth="1"/>
    <col min="4" max="4" width="7.453125" style="3" bestFit="1" customWidth="1"/>
    <col min="5" max="5" width="15.7265625" style="3" customWidth="1"/>
    <col min="6" max="6" width="5" style="3" customWidth="1"/>
    <col min="7" max="7" width="11" style="3" customWidth="1"/>
    <col min="8" max="8" width="34.81640625" style="3" customWidth="1"/>
    <col min="9" max="9" width="9.54296875" style="3" hidden="1" customWidth="1"/>
    <col min="10" max="10" width="9.54296875" style="3" customWidth="1"/>
    <col min="11" max="11" width="9.54296875" style="3" hidden="1" customWidth="1"/>
    <col min="12" max="12" width="9.54296875" style="3" customWidth="1"/>
    <col min="13" max="13" width="1.54296875" style="3" hidden="1" customWidth="1"/>
    <col min="14" max="16" width="8.1796875" style="3" bestFit="1" customWidth="1"/>
    <col min="17" max="17" width="1.453125" style="3" customWidth="1"/>
    <col min="18" max="18" width="10.54296875" style="3" customWidth="1"/>
    <col min="19" max="19" width="10.453125" style="3" customWidth="1"/>
    <col min="20" max="20" width="12.453125" style="3" customWidth="1"/>
    <col min="21" max="21" width="10.54296875" style="199" customWidth="1"/>
    <col min="22" max="104" width="9.1796875" style="199"/>
    <col min="105" max="16384" width="9.1796875" style="3"/>
  </cols>
  <sheetData>
    <row r="1" spans="1:104" s="1" customFormat="1" ht="25" customHeight="1" thickBot="1">
      <c r="A1" s="97" t="s">
        <v>78</v>
      </c>
      <c r="B1" s="97"/>
      <c r="C1" s="96"/>
      <c r="D1" s="97"/>
      <c r="E1" s="171">
        <f>'P-2'!H1+1</f>
        <v>730</v>
      </c>
      <c r="F1" s="97"/>
      <c r="G1" s="96" t="s">
        <v>19</v>
      </c>
      <c r="H1" s="171">
        <f>E1+365</f>
        <v>1095</v>
      </c>
      <c r="I1" s="97"/>
      <c r="J1" s="97"/>
      <c r="K1" s="97"/>
      <c r="L1" s="96"/>
      <c r="M1" s="97"/>
      <c r="N1" s="97"/>
      <c r="O1" s="97"/>
      <c r="P1" s="96"/>
      <c r="Q1" s="97"/>
      <c r="R1" s="97"/>
      <c r="S1" s="97"/>
      <c r="T1" s="96"/>
      <c r="U1" s="210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</row>
    <row r="2" spans="1:104" ht="25" customHeight="1">
      <c r="A2" s="283" t="s">
        <v>1</v>
      </c>
      <c r="B2" s="280"/>
      <c r="C2" s="304"/>
      <c r="D2" s="280"/>
      <c r="E2" s="280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 t="s">
        <v>20</v>
      </c>
      <c r="T2" s="9">
        <v>3</v>
      </c>
      <c r="U2" s="201"/>
    </row>
    <row r="3" spans="1:104" ht="25" customHeight="1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9"/>
      <c r="U3" s="201"/>
    </row>
    <row r="4" spans="1:104" ht="25" customHeight="1">
      <c r="A4" s="10"/>
      <c r="B4" s="322" t="s">
        <v>21</v>
      </c>
      <c r="C4" s="322"/>
      <c r="D4" s="322"/>
      <c r="E4" s="7"/>
      <c r="F4" s="7"/>
      <c r="G4" s="7"/>
      <c r="H4" s="343" t="s">
        <v>22</v>
      </c>
      <c r="I4" s="343"/>
      <c r="J4" s="343"/>
      <c r="K4" s="343"/>
      <c r="L4" s="7"/>
      <c r="M4" s="7"/>
      <c r="N4" s="323" t="s">
        <v>23</v>
      </c>
      <c r="O4" s="324"/>
      <c r="P4" s="325"/>
      <c r="Q4" s="11"/>
      <c r="R4" s="12"/>
      <c r="S4" s="12"/>
      <c r="T4" s="7"/>
    </row>
    <row r="5" spans="1:104" s="38" customFormat="1" ht="56.25" customHeight="1">
      <c r="A5" s="36"/>
      <c r="B5" s="37" t="s">
        <v>24</v>
      </c>
      <c r="C5" s="37" t="s">
        <v>25</v>
      </c>
      <c r="D5" s="37" t="s">
        <v>26</v>
      </c>
      <c r="E5" s="37" t="s">
        <v>27</v>
      </c>
      <c r="F5" s="37" t="s">
        <v>28</v>
      </c>
      <c r="G5" s="37" t="s">
        <v>29</v>
      </c>
      <c r="H5" s="241" t="s">
        <v>53</v>
      </c>
      <c r="I5" s="241" t="s">
        <v>31</v>
      </c>
      <c r="J5" s="241" t="s">
        <v>79</v>
      </c>
      <c r="K5" s="241" t="s">
        <v>75</v>
      </c>
      <c r="L5" s="37" t="s">
        <v>80</v>
      </c>
      <c r="N5" s="39" t="s">
        <v>33</v>
      </c>
      <c r="O5" s="37" t="s">
        <v>34</v>
      </c>
      <c r="P5" s="41" t="s">
        <v>35</v>
      </c>
      <c r="R5" s="38" t="s">
        <v>36</v>
      </c>
      <c r="S5" s="38" t="s">
        <v>37</v>
      </c>
      <c r="T5" s="38" t="s">
        <v>38</v>
      </c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</row>
    <row r="6" spans="1:104" s="14" customFormat="1" ht="25" customHeight="1">
      <c r="A6" s="13" t="s">
        <v>39</v>
      </c>
      <c r="B6" s="239">
        <f>'P-1'!B6</f>
        <v>0</v>
      </c>
      <c r="C6" s="239">
        <f>'P-1'!C6</f>
        <v>0</v>
      </c>
      <c r="D6" s="239">
        <f>'P-1'!D6</f>
        <v>0</v>
      </c>
      <c r="E6" s="239">
        <f>'P-1'!E6</f>
        <v>0</v>
      </c>
      <c r="F6" s="239">
        <f>'P-1'!F6</f>
        <v>0</v>
      </c>
      <c r="G6" s="239">
        <f>'P-1'!G6</f>
        <v>0</v>
      </c>
      <c r="H6" s="104" t="s">
        <v>40</v>
      </c>
      <c r="I6" s="237" t="str">
        <f t="shared" ref="I6:I13" si="0">IF(H6="Faculty",(Faculty2),IF(H6="Administrative/Executive",(Admin_Exec2),IF(H6="Staff",(Staff2),IF(H6="OPS Other/OPS Student",(OPS_Undergrad_OPS_Other2),IF(H6="OPS Grad/PhD/Post Doc/Fellowships",(Grad_PostDoc_Fellows2),IF(H6="OPS Faculty (Adjunct, Medical Resident, Housing Staff)",(OPS_Faculty2),"0"))))))</f>
        <v>0</v>
      </c>
      <c r="J6" s="237">
        <f>VLOOKUP(H6,Reference!$A$30:$F$37,4,FALSE)</f>
        <v>0</v>
      </c>
      <c r="K6" s="269">
        <f>'P-1'!J6</f>
        <v>0</v>
      </c>
      <c r="L6" s="180">
        <f>ROUND((K6*(1+Cover!$D$25)^2),0)</f>
        <v>0</v>
      </c>
      <c r="N6" s="270">
        <f>'P-2'!M6</f>
        <v>0</v>
      </c>
      <c r="O6" s="271">
        <f>'P-2'!N6</f>
        <v>0</v>
      </c>
      <c r="P6" s="272">
        <f>'P-2'!O6</f>
        <v>0</v>
      </c>
      <c r="R6" s="276">
        <f>ROUND(IF(NOT((ISBLANK(L6))),IF((OR(AND(ISBLANK(N6),ISBLANK(O6),ISBLANK(P6)),(N6+O6+P6)=0)),0,IF((AND((N6&gt;0),((O6+P6)&gt;0))),"error",IF((N6&gt;0),(L6*(N6/12)),(L6*((O6+P6)/9))))),"empty "),0)</f>
        <v>0</v>
      </c>
      <c r="S6" s="254">
        <f>R6*J6</f>
        <v>0</v>
      </c>
      <c r="T6" s="276">
        <f t="shared" ref="T6:T13" si="1">R6+S6</f>
        <v>0</v>
      </c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</row>
    <row r="7" spans="1:104" s="14" customFormat="1" ht="25" customHeight="1">
      <c r="A7" s="13" t="s">
        <v>41</v>
      </c>
      <c r="B7" s="239">
        <f>'P-1'!B7</f>
        <v>0</v>
      </c>
      <c r="C7" s="239">
        <f>'P-1'!C7</f>
        <v>0</v>
      </c>
      <c r="D7" s="239">
        <f>'P-1'!D7</f>
        <v>0</v>
      </c>
      <c r="E7" s="239">
        <f>'P-1'!E7</f>
        <v>0</v>
      </c>
      <c r="F7" s="239">
        <f>'P-1'!F7</f>
        <v>0</v>
      </c>
      <c r="G7" s="239">
        <f>'P-1'!G7</f>
        <v>0</v>
      </c>
      <c r="H7" s="104" t="str">
        <f>'P-2'!H7</f>
        <v>None</v>
      </c>
      <c r="I7" s="237" t="str">
        <f t="shared" si="0"/>
        <v>0</v>
      </c>
      <c r="J7" s="237">
        <f>VLOOKUP(H7,Reference!$A$30:$F$37,4,FALSE)</f>
        <v>0</v>
      </c>
      <c r="K7" s="269">
        <f>'P-1'!J7</f>
        <v>0</v>
      </c>
      <c r="L7" s="180">
        <f>ROUND((K7*(1+Cover!$D$25)^2),0)</f>
        <v>0</v>
      </c>
      <c r="N7" s="270">
        <f>'P-2'!M7</f>
        <v>0</v>
      </c>
      <c r="O7" s="271">
        <f>'P-2'!N7</f>
        <v>0</v>
      </c>
      <c r="P7" s="272">
        <f>'P-2'!O7</f>
        <v>0</v>
      </c>
      <c r="R7" s="276">
        <f t="shared" ref="R7:R13" si="2">ROUND(IF(NOT((ISBLANK(L7))),IF((OR(AND(ISBLANK(N7),ISBLANK(O7),ISBLANK(P7)),(N7+O7+P7)=0)),0,IF((AND((N7&gt;0),((O7+P7)&gt;0))),"error",IF((N7&gt;0),(L7*(N7/12)),(L7*((O7+P7)/9))))),"empty "),0)</f>
        <v>0</v>
      </c>
      <c r="S7" s="254">
        <f t="shared" ref="S7:S13" si="3">R7*J7</f>
        <v>0</v>
      </c>
      <c r="T7" s="276">
        <f t="shared" si="1"/>
        <v>0</v>
      </c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</row>
    <row r="8" spans="1:104" s="14" customFormat="1" ht="25" customHeight="1">
      <c r="A8" s="13" t="s">
        <v>42</v>
      </c>
      <c r="B8" s="239">
        <f>'P-1'!B8</f>
        <v>0</v>
      </c>
      <c r="C8" s="239">
        <f>'P-1'!C8</f>
        <v>0</v>
      </c>
      <c r="D8" s="239">
        <f>'P-1'!D8</f>
        <v>0</v>
      </c>
      <c r="E8" s="239">
        <f>'P-1'!E8</f>
        <v>0</v>
      </c>
      <c r="F8" s="239">
        <f>'P-1'!F8</f>
        <v>0</v>
      </c>
      <c r="G8" s="239">
        <f>'P-1'!G8</f>
        <v>0</v>
      </c>
      <c r="H8" s="104" t="str">
        <f>'P-2'!H8</f>
        <v>None</v>
      </c>
      <c r="I8" s="237" t="str">
        <f t="shared" si="0"/>
        <v>0</v>
      </c>
      <c r="J8" s="237">
        <f>VLOOKUP(H8,Reference!$A$30:$F$37,4,FALSE)</f>
        <v>0</v>
      </c>
      <c r="K8" s="269">
        <f>'P-1'!J8</f>
        <v>0</v>
      </c>
      <c r="L8" s="180">
        <f>ROUND((K8*(1+Cover!$D$25)^2),0)</f>
        <v>0</v>
      </c>
      <c r="N8" s="270">
        <f>'P-2'!M8</f>
        <v>0</v>
      </c>
      <c r="O8" s="271">
        <f>'P-2'!N8</f>
        <v>0</v>
      </c>
      <c r="P8" s="272">
        <f>'P-2'!O8</f>
        <v>0</v>
      </c>
      <c r="R8" s="276">
        <f t="shared" si="2"/>
        <v>0</v>
      </c>
      <c r="S8" s="254">
        <f t="shared" si="3"/>
        <v>0</v>
      </c>
      <c r="T8" s="276">
        <f t="shared" si="1"/>
        <v>0</v>
      </c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</row>
    <row r="9" spans="1:104" s="14" customFormat="1" ht="25" customHeight="1">
      <c r="A9" s="13" t="s">
        <v>43</v>
      </c>
      <c r="B9" s="239">
        <f>'P-1'!B9</f>
        <v>0</v>
      </c>
      <c r="C9" s="239">
        <f>'P-1'!C9</f>
        <v>0</v>
      </c>
      <c r="D9" s="239">
        <f>'P-1'!D9</f>
        <v>0</v>
      </c>
      <c r="E9" s="239">
        <f>'P-1'!E9</f>
        <v>0</v>
      </c>
      <c r="F9" s="239">
        <f>'P-1'!F9</f>
        <v>0</v>
      </c>
      <c r="G9" s="239">
        <f>'P-1'!G9</f>
        <v>0</v>
      </c>
      <c r="H9" s="104" t="str">
        <f>'P-2'!H9</f>
        <v>None</v>
      </c>
      <c r="I9" s="237" t="str">
        <f t="shared" si="0"/>
        <v>0</v>
      </c>
      <c r="J9" s="237">
        <f>VLOOKUP(H9,Reference!$A$30:$F$37,4,FALSE)</f>
        <v>0</v>
      </c>
      <c r="K9" s="269">
        <f>'P-1'!J9</f>
        <v>0</v>
      </c>
      <c r="L9" s="180">
        <f>ROUND((K9*(1+Cover!$D$25)^2),0)</f>
        <v>0</v>
      </c>
      <c r="N9" s="270">
        <f>'P-2'!M9</f>
        <v>0</v>
      </c>
      <c r="O9" s="271">
        <f>'P-2'!N9</f>
        <v>0</v>
      </c>
      <c r="P9" s="272">
        <f>'P-2'!O9</f>
        <v>0</v>
      </c>
      <c r="R9" s="276">
        <f t="shared" si="2"/>
        <v>0</v>
      </c>
      <c r="S9" s="254">
        <f t="shared" si="3"/>
        <v>0</v>
      </c>
      <c r="T9" s="276">
        <f t="shared" si="1"/>
        <v>0</v>
      </c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</row>
    <row r="10" spans="1:104" s="14" customFormat="1" ht="25" customHeight="1">
      <c r="A10" s="13" t="s">
        <v>44</v>
      </c>
      <c r="B10" s="239">
        <f>'P-1'!B10</f>
        <v>0</v>
      </c>
      <c r="C10" s="239">
        <f>'P-1'!C10</f>
        <v>0</v>
      </c>
      <c r="D10" s="239">
        <f>'P-1'!D10</f>
        <v>0</v>
      </c>
      <c r="E10" s="239">
        <f>'P-1'!E10</f>
        <v>0</v>
      </c>
      <c r="F10" s="239">
        <f>'P-1'!F10</f>
        <v>0</v>
      </c>
      <c r="G10" s="239">
        <f>'P-1'!G10</f>
        <v>0</v>
      </c>
      <c r="H10" s="104" t="str">
        <f>'P-2'!H10</f>
        <v>None</v>
      </c>
      <c r="I10" s="237" t="str">
        <f t="shared" si="0"/>
        <v>0</v>
      </c>
      <c r="J10" s="237">
        <f>VLOOKUP(H10,Reference!$A$30:$F$37,4,FALSE)</f>
        <v>0</v>
      </c>
      <c r="K10" s="269">
        <f>'P-1'!J10</f>
        <v>0</v>
      </c>
      <c r="L10" s="180">
        <f>ROUND((K10*(1+Cover!$D$25)^2),0)</f>
        <v>0</v>
      </c>
      <c r="N10" s="270">
        <f>'P-2'!M10</f>
        <v>0</v>
      </c>
      <c r="O10" s="271">
        <f>'P-2'!N10</f>
        <v>0</v>
      </c>
      <c r="P10" s="272">
        <f>'P-2'!O10</f>
        <v>0</v>
      </c>
      <c r="R10" s="276">
        <f t="shared" si="2"/>
        <v>0</v>
      </c>
      <c r="S10" s="254">
        <f t="shared" si="3"/>
        <v>0</v>
      </c>
      <c r="T10" s="276">
        <f t="shared" si="1"/>
        <v>0</v>
      </c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</row>
    <row r="11" spans="1:104" s="14" customFormat="1" ht="25" customHeight="1">
      <c r="A11" s="13" t="s">
        <v>45</v>
      </c>
      <c r="B11" s="239">
        <f>'P-1'!B11</f>
        <v>0</v>
      </c>
      <c r="C11" s="239">
        <f>'P-1'!C11</f>
        <v>0</v>
      </c>
      <c r="D11" s="239">
        <f>'P-1'!D11</f>
        <v>0</v>
      </c>
      <c r="E11" s="239">
        <f>'P-1'!E11</f>
        <v>0</v>
      </c>
      <c r="F11" s="239">
        <f>'P-1'!F11</f>
        <v>0</v>
      </c>
      <c r="G11" s="239">
        <f>'P-1'!G11</f>
        <v>0</v>
      </c>
      <c r="H11" s="104" t="str">
        <f>'P-2'!H11</f>
        <v>None</v>
      </c>
      <c r="I11" s="237" t="str">
        <f t="shared" si="0"/>
        <v>0</v>
      </c>
      <c r="J11" s="237">
        <f>VLOOKUP(H11,Reference!$A$30:$F$37,4,FALSE)</f>
        <v>0</v>
      </c>
      <c r="K11" s="269">
        <f>'P-1'!J11</f>
        <v>0</v>
      </c>
      <c r="L11" s="180">
        <f>ROUND((K11*(1+Cover!$D$25)^2),0)</f>
        <v>0</v>
      </c>
      <c r="N11" s="270">
        <f>'P-2'!M11</f>
        <v>0</v>
      </c>
      <c r="O11" s="271">
        <f>'P-2'!N11</f>
        <v>0</v>
      </c>
      <c r="P11" s="272">
        <f>'P-2'!O11</f>
        <v>0</v>
      </c>
      <c r="R11" s="276">
        <f t="shared" si="2"/>
        <v>0</v>
      </c>
      <c r="S11" s="254">
        <f t="shared" si="3"/>
        <v>0</v>
      </c>
      <c r="T11" s="276">
        <f t="shared" si="1"/>
        <v>0</v>
      </c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</row>
    <row r="12" spans="1:104" s="14" customFormat="1" ht="25" customHeight="1">
      <c r="A12" s="13" t="s">
        <v>46</v>
      </c>
      <c r="B12" s="239">
        <f>'P-1'!B12</f>
        <v>0</v>
      </c>
      <c r="C12" s="239">
        <f>'P-1'!C12</f>
        <v>0</v>
      </c>
      <c r="D12" s="239">
        <f>'P-1'!D12</f>
        <v>0</v>
      </c>
      <c r="E12" s="239">
        <f>'P-1'!E12</f>
        <v>0</v>
      </c>
      <c r="F12" s="239">
        <f>'P-1'!F12</f>
        <v>0</v>
      </c>
      <c r="G12" s="239">
        <f>'P-1'!G12</f>
        <v>0</v>
      </c>
      <c r="H12" s="104" t="str">
        <f>'P-2'!H12</f>
        <v>None</v>
      </c>
      <c r="I12" s="237" t="str">
        <f t="shared" si="0"/>
        <v>0</v>
      </c>
      <c r="J12" s="237">
        <f>VLOOKUP(H12,Reference!$A$30:$F$37,4,FALSE)</f>
        <v>0</v>
      </c>
      <c r="K12" s="269">
        <f>'P-1'!J12</f>
        <v>0</v>
      </c>
      <c r="L12" s="180">
        <f>ROUND((K12*(1+Cover!$D$25)^2),0)</f>
        <v>0</v>
      </c>
      <c r="N12" s="270">
        <f>'P-2'!M12</f>
        <v>0</v>
      </c>
      <c r="O12" s="271">
        <f>'P-2'!N12</f>
        <v>0</v>
      </c>
      <c r="P12" s="272">
        <f>'P-2'!O12</f>
        <v>0</v>
      </c>
      <c r="R12" s="276">
        <f t="shared" si="2"/>
        <v>0</v>
      </c>
      <c r="S12" s="254">
        <f t="shared" si="3"/>
        <v>0</v>
      </c>
      <c r="T12" s="276">
        <f t="shared" si="1"/>
        <v>0</v>
      </c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</row>
    <row r="13" spans="1:104" s="14" customFormat="1" ht="25" customHeight="1" thickBot="1">
      <c r="A13" s="13" t="s">
        <v>47</v>
      </c>
      <c r="B13" s="239">
        <f>'P-1'!B13</f>
        <v>0</v>
      </c>
      <c r="C13" s="239">
        <f>'P-1'!C13</f>
        <v>0</v>
      </c>
      <c r="D13" s="239">
        <f>'P-1'!D13</f>
        <v>0</v>
      </c>
      <c r="E13" s="239">
        <f>'P-1'!E13</f>
        <v>0</v>
      </c>
      <c r="F13" s="239">
        <f>'P-1'!F13</f>
        <v>0</v>
      </c>
      <c r="G13" s="239">
        <f>'P-1'!G13</f>
        <v>0</v>
      </c>
      <c r="H13" s="104" t="str">
        <f>'P-2'!H13</f>
        <v>None</v>
      </c>
      <c r="I13" s="237" t="str">
        <f t="shared" si="0"/>
        <v>0</v>
      </c>
      <c r="J13" s="237">
        <f>VLOOKUP(H13,Reference!$A$30:$F$37,4,FALSE)</f>
        <v>0</v>
      </c>
      <c r="K13" s="269">
        <f>'P-1'!J13</f>
        <v>0</v>
      </c>
      <c r="L13" s="180">
        <f>ROUND((K13*(1+Cover!$D$25)^2),0)</f>
        <v>0</v>
      </c>
      <c r="N13" s="273">
        <f>'P-2'!M13</f>
        <v>0</v>
      </c>
      <c r="O13" s="274">
        <f>'P-2'!N13</f>
        <v>0</v>
      </c>
      <c r="P13" s="275">
        <f>'P-2'!O13</f>
        <v>0</v>
      </c>
      <c r="R13" s="276">
        <f t="shared" si="2"/>
        <v>0</v>
      </c>
      <c r="S13" s="254">
        <f t="shared" si="3"/>
        <v>0</v>
      </c>
      <c r="T13" s="276">
        <f t="shared" si="1"/>
        <v>0</v>
      </c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</row>
    <row r="14" spans="1:104" ht="25" customHeight="1">
      <c r="A14" s="13" t="s">
        <v>48</v>
      </c>
      <c r="B14" s="327" t="s">
        <v>77</v>
      </c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217"/>
      <c r="R14" s="218"/>
      <c r="S14" s="123"/>
      <c r="T14" s="218">
        <f>ROUND(R14+S14,0)</f>
        <v>0</v>
      </c>
    </row>
    <row r="15" spans="1:104" ht="25" customHeight="1">
      <c r="L15" s="15"/>
      <c r="N15" s="328" t="s">
        <v>50</v>
      </c>
      <c r="O15" s="328"/>
      <c r="P15" s="328"/>
      <c r="Q15" s="20"/>
      <c r="R15" s="106">
        <f>ROUND(SUM(R6:R14),0)</f>
        <v>0</v>
      </c>
      <c r="S15" s="106">
        <f>ROUND(SUM(S6:S14),0)</f>
        <v>0</v>
      </c>
      <c r="T15" s="106">
        <f>SUM(T6:T14)</f>
        <v>0</v>
      </c>
    </row>
    <row r="16" spans="1:104" ht="25" customHeight="1" thickBot="1">
      <c r="L16" s="15"/>
      <c r="N16" s="46"/>
      <c r="O16" s="46"/>
      <c r="P16" s="46"/>
      <c r="Q16" s="46"/>
      <c r="R16" s="46"/>
      <c r="S16" s="46"/>
      <c r="T16" s="52"/>
    </row>
    <row r="17" spans="1:104" ht="25" customHeight="1">
      <c r="A17" s="10"/>
      <c r="B17" s="322" t="s">
        <v>51</v>
      </c>
      <c r="C17" s="322"/>
      <c r="D17" s="322"/>
      <c r="E17" s="7"/>
      <c r="F17" s="7"/>
      <c r="G17" s="7"/>
      <c r="H17" s="343" t="s">
        <v>22</v>
      </c>
      <c r="I17" s="343"/>
      <c r="J17" s="343"/>
      <c r="K17" s="343"/>
      <c r="L17" s="16"/>
      <c r="M17" s="7"/>
      <c r="N17" s="323" t="s">
        <v>23</v>
      </c>
      <c r="O17" s="324"/>
      <c r="P17" s="325"/>
      <c r="Q17" s="11"/>
      <c r="R17" s="17"/>
      <c r="S17" s="305"/>
      <c r="T17" s="19"/>
    </row>
    <row r="18" spans="1:104" s="44" customFormat="1" ht="48" customHeight="1">
      <c r="A18" s="42"/>
      <c r="B18" s="332" t="s">
        <v>52</v>
      </c>
      <c r="C18" s="332"/>
      <c r="D18" s="333" t="s">
        <v>29</v>
      </c>
      <c r="E18" s="333"/>
      <c r="F18" s="333"/>
      <c r="G18" s="333"/>
      <c r="H18" s="241" t="s">
        <v>30</v>
      </c>
      <c r="I18" s="241" t="s">
        <v>31</v>
      </c>
      <c r="J18" s="241" t="s">
        <v>79</v>
      </c>
      <c r="K18" s="241" t="s">
        <v>75</v>
      </c>
      <c r="L18" s="37" t="s">
        <v>80</v>
      </c>
      <c r="M18" s="38"/>
      <c r="N18" s="39" t="s">
        <v>33</v>
      </c>
      <c r="O18" s="37" t="s">
        <v>34</v>
      </c>
      <c r="P18" s="41" t="s">
        <v>35</v>
      </c>
      <c r="Q18" s="38"/>
      <c r="R18" s="38" t="s">
        <v>36</v>
      </c>
      <c r="S18" s="38" t="s">
        <v>37</v>
      </c>
      <c r="T18" s="43" t="s">
        <v>38</v>
      </c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  <c r="CZ18" s="213"/>
    </row>
    <row r="19" spans="1:104" ht="25" customHeight="1">
      <c r="B19" s="310">
        <f>'P-2'!B19</f>
        <v>0</v>
      </c>
      <c r="C19" s="335" t="s">
        <v>54</v>
      </c>
      <c r="D19" s="336"/>
      <c r="E19" s="336"/>
      <c r="F19" s="336"/>
      <c r="G19" s="337"/>
      <c r="H19" s="236" t="s">
        <v>55</v>
      </c>
      <c r="I19" s="253" t="e">
        <f>Grad_PostDoc_Fellows1</f>
        <v>#NAME?</v>
      </c>
      <c r="J19" s="237">
        <f>Reference!D33</f>
        <v>0.1145772</v>
      </c>
      <c r="K19" s="269">
        <f>'P-1'!J19</f>
        <v>0</v>
      </c>
      <c r="L19" s="180">
        <f>ROUND((K19*(1+Cover!$D$25)^2),0)</f>
        <v>0</v>
      </c>
      <c r="N19" s="270">
        <f>'P-2'!M19</f>
        <v>0</v>
      </c>
      <c r="O19" s="271">
        <f>'P-2'!N19</f>
        <v>0</v>
      </c>
      <c r="P19" s="272">
        <f>'P-2'!O19</f>
        <v>0</v>
      </c>
      <c r="R19" s="254">
        <f>ROUND(IF(NOT((ISBLANK(L19))),IF((OR(AND(ISBLANK(N19),ISBLANK(O19),ISBLANK(P19)),(N19+O19+P19)=0)),0,IF((AND((N19&gt;0),((O19+P19)&gt;0))),"error",IF((N19&gt;0),(B19*L19*(N19/12)),(B19*L19*((O19+P19)/9))))),"empty "),0)</f>
        <v>0</v>
      </c>
      <c r="S19" s="254">
        <f t="shared" ref="S19:S29" si="4">R19*J19</f>
        <v>0</v>
      </c>
      <c r="T19" s="278">
        <f>IFERROR((R19+S19),0)</f>
        <v>0</v>
      </c>
    </row>
    <row r="20" spans="1:104" ht="25" customHeight="1">
      <c r="B20" s="310">
        <f>'P-2'!B20</f>
        <v>0</v>
      </c>
      <c r="C20" s="335" t="s">
        <v>56</v>
      </c>
      <c r="D20" s="336"/>
      <c r="E20" s="336"/>
      <c r="F20" s="336"/>
      <c r="G20" s="337"/>
      <c r="H20" s="238" t="s">
        <v>57</v>
      </c>
      <c r="I20" s="253" t="e">
        <f>Grad_PostDoc_Fellows1</f>
        <v>#NAME?</v>
      </c>
      <c r="J20" s="237">
        <f>Reference!D33</f>
        <v>0.1145772</v>
      </c>
      <c r="K20" s="269">
        <f>'P-1'!J20</f>
        <v>0</v>
      </c>
      <c r="L20" s="180">
        <f>ROUND((K20*(1+Cover!$D$25)^2),0)</f>
        <v>0</v>
      </c>
      <c r="N20" s="270">
        <f>'P-2'!M20</f>
        <v>0</v>
      </c>
      <c r="O20" s="271">
        <f>'P-2'!N20</f>
        <v>0</v>
      </c>
      <c r="P20" s="272">
        <f>'P-2'!O20</f>
        <v>0</v>
      </c>
      <c r="R20" s="254">
        <f t="shared" ref="R20:R29" si="5">ROUND(IF(NOT((ISBLANK(L20))),IF((OR(AND(ISBLANK(N20),ISBLANK(O20),ISBLANK(P20)),(N20+O20+P20)=0)),0,IF((AND((N20&gt;0),((O20+P20)&gt;0))),"error",IF((N20&gt;0),(B20*L20*(N20/12)),(B20*L20*((O20+P20)/9))))),"empty "),0)</f>
        <v>0</v>
      </c>
      <c r="S20" s="254">
        <f t="shared" si="4"/>
        <v>0</v>
      </c>
      <c r="T20" s="278">
        <f>IFERROR((R20+S20),0)</f>
        <v>0</v>
      </c>
    </row>
    <row r="21" spans="1:104" ht="25" customHeight="1">
      <c r="B21" s="310">
        <f>'P-2'!B21</f>
        <v>0</v>
      </c>
      <c r="C21" s="335" t="s">
        <v>58</v>
      </c>
      <c r="D21" s="336"/>
      <c r="E21" s="336"/>
      <c r="F21" s="336"/>
      <c r="G21" s="337"/>
      <c r="H21" s="236" t="s">
        <v>59</v>
      </c>
      <c r="I21" s="253" t="e">
        <f>OPS_Undergrad_OPS_Other</f>
        <v>#NAME?</v>
      </c>
      <c r="J21" s="237">
        <f>Reference!D34</f>
        <v>6.1532200000000002E-2</v>
      </c>
      <c r="K21" s="269">
        <f>'P-1'!J21</f>
        <v>0</v>
      </c>
      <c r="L21" s="180">
        <f>ROUND((K21*(1+Cover!$D$25)^2),0)</f>
        <v>0</v>
      </c>
      <c r="N21" s="270">
        <f>'P-2'!M21</f>
        <v>0</v>
      </c>
      <c r="O21" s="271">
        <f>'P-2'!N21</f>
        <v>0</v>
      </c>
      <c r="P21" s="272">
        <f>'P-2'!O21</f>
        <v>0</v>
      </c>
      <c r="R21" s="254">
        <f t="shared" si="5"/>
        <v>0</v>
      </c>
      <c r="S21" s="254">
        <f t="shared" si="4"/>
        <v>0</v>
      </c>
      <c r="T21" s="278">
        <f>IFERROR((R21+S21),0)</f>
        <v>0</v>
      </c>
    </row>
    <row r="22" spans="1:104" ht="25" customHeight="1">
      <c r="B22" s="310">
        <f>'P-2'!B22</f>
        <v>0</v>
      </c>
      <c r="C22" s="335" t="s">
        <v>60</v>
      </c>
      <c r="D22" s="336"/>
      <c r="E22" s="336"/>
      <c r="F22" s="336"/>
      <c r="G22" s="337"/>
      <c r="H22" s="104" t="s">
        <v>40</v>
      </c>
      <c r="I22" s="237" t="str">
        <f t="shared" ref="I22:I29" si="6">IF(H22="Faculty",(Faculty2),IF(H22="Administrative/Executive",(Admin_Exec2),IF(H22="Staff",(Staff2),IF(H22="OPS Other/OPS Student",(OPS_Undergrad_OPS_Other2),IF(H22="OPS Grad/PhD/Post Doc/Fellowships",(Grad_PostDoc_Fellows2),IF(H22="OPS Faculty (Adjunct, Medical Resident, Housing Staff)",(OPS_Faculty2),"0"))))))</f>
        <v>0</v>
      </c>
      <c r="J22" s="237">
        <f>VLOOKUP(H22,Reference!$A$30:$F$37,4,FALSE)</f>
        <v>0</v>
      </c>
      <c r="K22" s="269">
        <f>'P-1'!J22</f>
        <v>0</v>
      </c>
      <c r="L22" s="180">
        <f>ROUND((K22*(1+Cover!$D$25)^2),0)</f>
        <v>0</v>
      </c>
      <c r="N22" s="270">
        <f>'P-2'!M22</f>
        <v>0</v>
      </c>
      <c r="O22" s="271">
        <f>'P-2'!N22</f>
        <v>0</v>
      </c>
      <c r="P22" s="272">
        <f>'P-2'!O22</f>
        <v>0</v>
      </c>
      <c r="R22" s="254">
        <f t="shared" si="5"/>
        <v>0</v>
      </c>
      <c r="S22" s="254">
        <f t="shared" si="4"/>
        <v>0</v>
      </c>
      <c r="T22" s="278">
        <f>IFERROR((R22+S22),0)</f>
        <v>0</v>
      </c>
    </row>
    <row r="23" spans="1:104" ht="25" customHeight="1">
      <c r="B23" s="310">
        <f>'P-2'!B23</f>
        <v>0</v>
      </c>
      <c r="C23" s="338" t="str">
        <f>'P-1'!C23:G23</f>
        <v>Other -Specify</v>
      </c>
      <c r="D23" s="339"/>
      <c r="E23" s="339"/>
      <c r="F23" s="339"/>
      <c r="G23" s="340"/>
      <c r="H23" s="104" t="str">
        <f>'P-2'!H23</f>
        <v>None</v>
      </c>
      <c r="I23" s="237" t="str">
        <f t="shared" si="6"/>
        <v>0</v>
      </c>
      <c r="J23" s="237">
        <f>VLOOKUP(H23,Reference!$A$30:$F$37,4,FALSE)</f>
        <v>0</v>
      </c>
      <c r="K23" s="269">
        <f>'P-1'!J23</f>
        <v>0</v>
      </c>
      <c r="L23" s="180">
        <f>ROUND((K23*(1+Cover!$D$25)^2),0)</f>
        <v>0</v>
      </c>
      <c r="N23" s="270">
        <f>'P-2'!M23</f>
        <v>0</v>
      </c>
      <c r="O23" s="271">
        <f>'P-2'!N23</f>
        <v>0</v>
      </c>
      <c r="P23" s="272">
        <f>'P-2'!O23</f>
        <v>0</v>
      </c>
      <c r="R23" s="254">
        <f t="shared" si="5"/>
        <v>0</v>
      </c>
      <c r="S23" s="254">
        <f t="shared" si="4"/>
        <v>0</v>
      </c>
      <c r="T23" s="278">
        <f t="shared" ref="T23:T29" si="7">IFERROR((R23+S23),0)</f>
        <v>0</v>
      </c>
    </row>
    <row r="24" spans="1:104" ht="25" customHeight="1">
      <c r="B24" s="310">
        <f>'P-2'!B24</f>
        <v>0</v>
      </c>
      <c r="C24" s="338" t="str">
        <f>'P-1'!C24:G24</f>
        <v>Other -Specify</v>
      </c>
      <c r="D24" s="339"/>
      <c r="E24" s="339"/>
      <c r="F24" s="339"/>
      <c r="G24" s="340"/>
      <c r="H24" s="104" t="s">
        <v>40</v>
      </c>
      <c r="I24" s="237" t="str">
        <f t="shared" si="6"/>
        <v>0</v>
      </c>
      <c r="J24" s="237">
        <f>VLOOKUP(H24,Reference!$A$30:$F$37,4,FALSE)</f>
        <v>0</v>
      </c>
      <c r="K24" s="269">
        <f>'P-1'!J24</f>
        <v>0</v>
      </c>
      <c r="L24" s="180">
        <f>ROUND((K24*(1+Cover!$D$25)^2),0)</f>
        <v>0</v>
      </c>
      <c r="N24" s="270">
        <f>'P-2'!M24</f>
        <v>0</v>
      </c>
      <c r="O24" s="271">
        <f>'P-2'!N24</f>
        <v>0</v>
      </c>
      <c r="P24" s="272">
        <f>'P-2'!O24</f>
        <v>0</v>
      </c>
      <c r="R24" s="254">
        <f t="shared" si="5"/>
        <v>0</v>
      </c>
      <c r="S24" s="254">
        <f t="shared" si="4"/>
        <v>0</v>
      </c>
      <c r="T24" s="278">
        <f t="shared" si="7"/>
        <v>0</v>
      </c>
    </row>
    <row r="25" spans="1:104" ht="25" customHeight="1">
      <c r="B25" s="310">
        <f>'P-2'!B25</f>
        <v>0</v>
      </c>
      <c r="C25" s="338" t="str">
        <f>'P-1'!C25:G25</f>
        <v>Other -Specify</v>
      </c>
      <c r="D25" s="339"/>
      <c r="E25" s="339"/>
      <c r="F25" s="339"/>
      <c r="G25" s="340"/>
      <c r="H25" s="104" t="str">
        <f>'P-2'!H25</f>
        <v>None</v>
      </c>
      <c r="I25" s="237" t="str">
        <f t="shared" si="6"/>
        <v>0</v>
      </c>
      <c r="J25" s="237">
        <f>VLOOKUP(H25,Reference!$A$30:$F$37,4,FALSE)</f>
        <v>0</v>
      </c>
      <c r="K25" s="269">
        <f>'P-1'!J25</f>
        <v>0</v>
      </c>
      <c r="L25" s="180">
        <f>ROUND((K25*(1+Cover!$D$25)^2),0)</f>
        <v>0</v>
      </c>
      <c r="N25" s="270">
        <f>'P-2'!M25</f>
        <v>0</v>
      </c>
      <c r="O25" s="271">
        <f>'P-2'!N25</f>
        <v>0</v>
      </c>
      <c r="P25" s="272">
        <f>'P-2'!O25</f>
        <v>0</v>
      </c>
      <c r="R25" s="254">
        <f t="shared" si="5"/>
        <v>0</v>
      </c>
      <c r="S25" s="254">
        <f t="shared" si="4"/>
        <v>0</v>
      </c>
      <c r="T25" s="278">
        <f t="shared" si="7"/>
        <v>0</v>
      </c>
    </row>
    <row r="26" spans="1:104" ht="25" customHeight="1">
      <c r="B26" s="310">
        <f>'P-2'!B26</f>
        <v>0</v>
      </c>
      <c r="C26" s="338" t="str">
        <f>'P-1'!C26:G26</f>
        <v>Other -Specify</v>
      </c>
      <c r="D26" s="339"/>
      <c r="E26" s="339"/>
      <c r="F26" s="339"/>
      <c r="G26" s="340"/>
      <c r="H26" s="104" t="str">
        <f>'P-2'!H26</f>
        <v>None</v>
      </c>
      <c r="I26" s="237" t="str">
        <f t="shared" si="6"/>
        <v>0</v>
      </c>
      <c r="J26" s="237">
        <f>VLOOKUP(H26,Reference!$A$30:$F$37,4,FALSE)</f>
        <v>0</v>
      </c>
      <c r="K26" s="269">
        <f>'P-1'!J26</f>
        <v>0</v>
      </c>
      <c r="L26" s="180">
        <f>ROUND((K26*(1+Cover!$D$25)^2),0)</f>
        <v>0</v>
      </c>
      <c r="N26" s="270">
        <f>'P-2'!M26</f>
        <v>0</v>
      </c>
      <c r="O26" s="271">
        <f>'P-2'!N26</f>
        <v>0</v>
      </c>
      <c r="P26" s="272">
        <f>'P-2'!O26</f>
        <v>0</v>
      </c>
      <c r="R26" s="254">
        <f t="shared" si="5"/>
        <v>0</v>
      </c>
      <c r="S26" s="254">
        <f t="shared" si="4"/>
        <v>0</v>
      </c>
      <c r="T26" s="278">
        <f t="shared" si="7"/>
        <v>0</v>
      </c>
    </row>
    <row r="27" spans="1:104" ht="25" customHeight="1">
      <c r="B27" s="310">
        <f>'P-2'!B27</f>
        <v>0</v>
      </c>
      <c r="C27" s="338" t="str">
        <f>'P-1'!C27:G27</f>
        <v>Other -Specify</v>
      </c>
      <c r="D27" s="339"/>
      <c r="E27" s="339"/>
      <c r="F27" s="339"/>
      <c r="G27" s="340"/>
      <c r="H27" s="104" t="str">
        <f>'P-2'!H27</f>
        <v>None</v>
      </c>
      <c r="I27" s="237" t="str">
        <f t="shared" si="6"/>
        <v>0</v>
      </c>
      <c r="J27" s="237">
        <f>VLOOKUP(H27,Reference!$A$30:$F$37,4,FALSE)</f>
        <v>0</v>
      </c>
      <c r="K27" s="269">
        <f>'P-1'!J27</f>
        <v>0</v>
      </c>
      <c r="L27" s="180">
        <f>ROUND((K27*(1+Cover!$D$25)^2),0)</f>
        <v>0</v>
      </c>
      <c r="M27" s="20"/>
      <c r="N27" s="270">
        <f>'P-2'!M27</f>
        <v>0</v>
      </c>
      <c r="O27" s="271">
        <f>'P-2'!N27</f>
        <v>0</v>
      </c>
      <c r="P27" s="272">
        <f>'P-2'!O27</f>
        <v>0</v>
      </c>
      <c r="R27" s="254">
        <f t="shared" si="5"/>
        <v>0</v>
      </c>
      <c r="S27" s="254">
        <f t="shared" si="4"/>
        <v>0</v>
      </c>
      <c r="T27" s="278">
        <f t="shared" si="7"/>
        <v>0</v>
      </c>
    </row>
    <row r="28" spans="1:104" ht="25" customHeight="1">
      <c r="B28" s="310">
        <f>'P-2'!B28</f>
        <v>0</v>
      </c>
      <c r="C28" s="338" t="str">
        <f>'P-1'!C28:G28</f>
        <v>Other -Specify</v>
      </c>
      <c r="D28" s="339"/>
      <c r="E28" s="339"/>
      <c r="F28" s="339"/>
      <c r="G28" s="340"/>
      <c r="H28" s="104" t="str">
        <f>'P-2'!H28</f>
        <v>None</v>
      </c>
      <c r="I28" s="237" t="str">
        <f t="shared" si="6"/>
        <v>0</v>
      </c>
      <c r="J28" s="237">
        <f>VLOOKUP(H28,Reference!$A$30:$F$37,4,FALSE)</f>
        <v>0</v>
      </c>
      <c r="K28" s="269">
        <f>'P-1'!J28</f>
        <v>0</v>
      </c>
      <c r="L28" s="180">
        <f>ROUND((K28*(1+Cover!$D$25)^2),0)</f>
        <v>0</v>
      </c>
      <c r="N28" s="270">
        <f>'P-2'!M28</f>
        <v>0</v>
      </c>
      <c r="O28" s="271">
        <f>'P-2'!N28</f>
        <v>0</v>
      </c>
      <c r="P28" s="272">
        <f>'P-2'!O28</f>
        <v>0</v>
      </c>
      <c r="R28" s="254">
        <f t="shared" si="5"/>
        <v>0</v>
      </c>
      <c r="S28" s="254">
        <f t="shared" si="4"/>
        <v>0</v>
      </c>
      <c r="T28" s="278">
        <f t="shared" si="7"/>
        <v>0</v>
      </c>
    </row>
    <row r="29" spans="1:104" ht="25" customHeight="1" thickBot="1">
      <c r="B29" s="310">
        <f>'P-2'!B29</f>
        <v>0</v>
      </c>
      <c r="C29" s="338" t="str">
        <f>'P-1'!C29:G29</f>
        <v>Other -Specify</v>
      </c>
      <c r="D29" s="339"/>
      <c r="E29" s="339"/>
      <c r="F29" s="339"/>
      <c r="G29" s="340"/>
      <c r="H29" s="104" t="s">
        <v>40</v>
      </c>
      <c r="I29" s="237" t="str">
        <f t="shared" si="6"/>
        <v>0</v>
      </c>
      <c r="J29" s="237">
        <f>VLOOKUP(H29,Reference!$A$30:$F$37,4,FALSE)</f>
        <v>0</v>
      </c>
      <c r="K29" s="269">
        <f>'P-1'!J29</f>
        <v>0</v>
      </c>
      <c r="L29" s="180">
        <f>ROUND((K29*(1+Cover!$D$25)^2),0)</f>
        <v>0</v>
      </c>
      <c r="N29" s="273">
        <f>'P-2'!M29</f>
        <v>0</v>
      </c>
      <c r="O29" s="274">
        <f>'P-2'!N29</f>
        <v>0</v>
      </c>
      <c r="P29" s="275">
        <f>'P-2'!O29</f>
        <v>0</v>
      </c>
      <c r="R29" s="254">
        <f t="shared" si="5"/>
        <v>0</v>
      </c>
      <c r="S29" s="254">
        <f t="shared" si="4"/>
        <v>0</v>
      </c>
      <c r="T29" s="278">
        <f t="shared" si="7"/>
        <v>0</v>
      </c>
    </row>
    <row r="30" spans="1:104" ht="25" customHeight="1">
      <c r="B30" s="21">
        <f>SUM(B19:B29)</f>
        <v>0</v>
      </c>
      <c r="C30" s="219" t="s">
        <v>62</v>
      </c>
      <c r="D30" s="220"/>
      <c r="E30" s="220"/>
      <c r="F30" s="220"/>
      <c r="G30" s="220"/>
      <c r="H30" s="220"/>
      <c r="I30" s="220"/>
      <c r="J30" s="220"/>
      <c r="K30" s="220"/>
      <c r="L30" s="220"/>
      <c r="N30" s="328" t="s">
        <v>63</v>
      </c>
      <c r="O30" s="328"/>
      <c r="P30" s="328"/>
      <c r="Q30" s="20"/>
      <c r="R30" s="279">
        <f t="shared" ref="R30:S30" si="8">SUM(R19:R29)</f>
        <v>0</v>
      </c>
      <c r="S30" s="279">
        <f t="shared" si="8"/>
        <v>0</v>
      </c>
      <c r="T30" s="279">
        <f>SUM(T19:T29)</f>
        <v>0</v>
      </c>
    </row>
    <row r="31" spans="1:104" ht="25" customHeight="1">
      <c r="M31" s="51"/>
      <c r="N31" s="51"/>
      <c r="O31" s="51"/>
      <c r="P31" s="45" t="s">
        <v>64</v>
      </c>
      <c r="Q31" s="51"/>
      <c r="R31" s="279">
        <f>R15+R30</f>
        <v>0</v>
      </c>
      <c r="S31" s="279">
        <f>S15+S30</f>
        <v>0</v>
      </c>
      <c r="T31" s="279">
        <f>T15+T30</f>
        <v>0</v>
      </c>
    </row>
    <row r="32" spans="1:104" s="199" customFormat="1" ht="25" customHeight="1">
      <c r="A32" s="214"/>
    </row>
    <row r="33" spans="1:14" s="199" customFormat="1" ht="15">
      <c r="A33" s="215"/>
    </row>
    <row r="34" spans="1:14" s="199" customFormat="1" ht="15">
      <c r="A34" s="216"/>
    </row>
    <row r="35" spans="1:14" s="199" customFormat="1" ht="15.5" thickBot="1">
      <c r="A35" s="216"/>
    </row>
    <row r="36" spans="1:14" s="199" customFormat="1" ht="28.5" customHeight="1">
      <c r="A36" s="215"/>
      <c r="G36" s="329" t="s">
        <v>65</v>
      </c>
      <c r="H36" s="330"/>
      <c r="I36" s="330"/>
      <c r="J36" s="330"/>
      <c r="K36" s="330"/>
      <c r="L36" s="307"/>
      <c r="M36" s="307"/>
      <c r="N36" s="308"/>
    </row>
    <row r="37" spans="1:14" s="199" customFormat="1" ht="26">
      <c r="A37" s="215"/>
      <c r="G37" s="255" t="s">
        <v>66</v>
      </c>
      <c r="H37" s="256" t="s">
        <v>67</v>
      </c>
      <c r="J37" s="267" t="s">
        <v>33</v>
      </c>
      <c r="L37" s="257" t="s">
        <v>34</v>
      </c>
      <c r="N37" s="258" t="s">
        <v>35</v>
      </c>
    </row>
    <row r="38" spans="1:14" s="199" customFormat="1" ht="15">
      <c r="A38" s="215"/>
      <c r="G38" s="259"/>
      <c r="H38" s="287" t="s">
        <v>68</v>
      </c>
      <c r="J38" s="286"/>
      <c r="L38" s="286"/>
      <c r="N38" s="260"/>
    </row>
    <row r="39" spans="1:14" s="199" customFormat="1" ht="21.65" customHeight="1">
      <c r="A39" s="215"/>
      <c r="G39" s="292" t="s">
        <v>69</v>
      </c>
      <c r="H39" s="294">
        <v>0</v>
      </c>
      <c r="J39" s="268">
        <f>IF(G39="Annual",12*H39,"")</f>
        <v>0</v>
      </c>
      <c r="L39" s="268" t="str">
        <f>IF(G39="Academic",9*H39,"")</f>
        <v/>
      </c>
      <c r="N39" s="261" t="str">
        <f>IF(G39="Summer",3*H39,"")</f>
        <v/>
      </c>
    </row>
    <row r="40" spans="1:14" s="199" customFormat="1" ht="21.65" customHeight="1">
      <c r="A40" s="215"/>
      <c r="G40" s="292" t="s">
        <v>70</v>
      </c>
      <c r="H40" s="294">
        <v>0</v>
      </c>
      <c r="J40" s="268" t="str">
        <f>IF(G40="Annual",12*H40,"")</f>
        <v/>
      </c>
      <c r="L40" s="268">
        <f>IF(G40="Academic",9*H40,"")</f>
        <v>0</v>
      </c>
      <c r="N40" s="261" t="str">
        <f>IF(G40="Summer",3*H40,"")</f>
        <v/>
      </c>
    </row>
    <row r="41" spans="1:14" s="199" customFormat="1" ht="21.65" customHeight="1" thickBot="1">
      <c r="A41" s="215"/>
      <c r="G41" s="296" t="s">
        <v>71</v>
      </c>
      <c r="H41" s="297">
        <v>0</v>
      </c>
      <c r="J41" s="298" t="str">
        <f>IF(G41="Annual",12*H41,"")</f>
        <v/>
      </c>
      <c r="L41" s="298" t="str">
        <f>IF(G41="Academic",9*H41,"")</f>
        <v/>
      </c>
      <c r="N41" s="299">
        <f>IF(G41="Summer",3*H41,"")</f>
        <v>0</v>
      </c>
    </row>
    <row r="42" spans="1:14" s="199" customFormat="1" ht="15">
      <c r="A42" s="215"/>
    </row>
    <row r="43" spans="1:14" s="199" customFormat="1" ht="15">
      <c r="A43" s="215"/>
    </row>
    <row r="44" spans="1:14" s="199" customFormat="1" ht="15">
      <c r="A44" s="215"/>
    </row>
    <row r="45" spans="1:14" s="199" customFormat="1" ht="15">
      <c r="A45" s="215"/>
    </row>
    <row r="46" spans="1:14" s="199" customFormat="1" ht="15">
      <c r="A46" s="215"/>
    </row>
    <row r="47" spans="1:14" s="199" customFormat="1" ht="15">
      <c r="A47" s="215"/>
    </row>
    <row r="48" spans="1:14" s="199" customFormat="1" ht="15">
      <c r="A48" s="215"/>
    </row>
    <row r="49" spans="1:1" s="199" customFormat="1" ht="15">
      <c r="A49" s="215"/>
    </row>
    <row r="50" spans="1:1" s="199" customFormat="1" ht="15">
      <c r="A50" s="215"/>
    </row>
    <row r="51" spans="1:1" s="199" customFormat="1" ht="15">
      <c r="A51" s="215"/>
    </row>
    <row r="52" spans="1:1" s="199" customFormat="1" ht="15">
      <c r="A52" s="215"/>
    </row>
    <row r="53" spans="1:1" s="199" customFormat="1" ht="15">
      <c r="A53" s="215"/>
    </row>
    <row r="54" spans="1:1" s="199" customFormat="1" ht="15">
      <c r="A54" s="215"/>
    </row>
    <row r="55" spans="1:1" s="199" customFormat="1" ht="15">
      <c r="A55" s="215"/>
    </row>
    <row r="56" spans="1:1" s="199" customFormat="1" ht="15">
      <c r="A56" s="215"/>
    </row>
    <row r="57" spans="1:1" s="199" customFormat="1" ht="15">
      <c r="A57" s="215"/>
    </row>
    <row r="58" spans="1:1" s="199" customFormat="1" ht="15">
      <c r="A58" s="215"/>
    </row>
    <row r="59" spans="1:1" s="199" customFormat="1" ht="15">
      <c r="A59" s="215"/>
    </row>
    <row r="60" spans="1:1" s="199" customFormat="1" ht="15">
      <c r="A60" s="215"/>
    </row>
    <row r="61" spans="1:1" s="199" customFormat="1" ht="15">
      <c r="A61" s="216"/>
    </row>
    <row r="62" spans="1:1" s="199" customFormat="1" ht="15">
      <c r="A62" s="215"/>
    </row>
    <row r="63" spans="1:1" s="199" customFormat="1" ht="15">
      <c r="A63" s="215"/>
    </row>
    <row r="64" spans="1:1" s="199" customFormat="1" ht="15">
      <c r="A64" s="215"/>
    </row>
    <row r="65" spans="1:1" s="199" customFormat="1" ht="15">
      <c r="A65" s="215"/>
    </row>
    <row r="66" spans="1:1" s="199" customFormat="1" ht="15">
      <c r="A66" s="215"/>
    </row>
    <row r="67" spans="1:1" s="199" customFormat="1" ht="15">
      <c r="A67" s="215"/>
    </row>
    <row r="68" spans="1:1" s="199" customFormat="1" ht="15">
      <c r="A68" s="215"/>
    </row>
    <row r="69" spans="1:1" s="199" customFormat="1" ht="15">
      <c r="A69" s="215"/>
    </row>
    <row r="70" spans="1:1" s="199" customFormat="1" ht="15">
      <c r="A70" s="215"/>
    </row>
    <row r="71" spans="1:1" s="199" customFormat="1" ht="15">
      <c r="A71" s="215"/>
    </row>
    <row r="72" spans="1:1" s="199" customFormat="1" ht="15">
      <c r="A72" s="215"/>
    </row>
    <row r="73" spans="1:1" s="199" customFormat="1" ht="15">
      <c r="A73" s="215"/>
    </row>
    <row r="74" spans="1:1" s="199" customFormat="1" ht="15">
      <c r="A74" s="215"/>
    </row>
    <row r="75" spans="1:1" s="199" customFormat="1" ht="15">
      <c r="A75" s="215"/>
    </row>
    <row r="76" spans="1:1" s="199" customFormat="1" ht="15">
      <c r="A76" s="215"/>
    </row>
    <row r="77" spans="1:1" s="199" customFormat="1" ht="15">
      <c r="A77" s="215"/>
    </row>
    <row r="78" spans="1:1" s="199" customFormat="1" ht="15">
      <c r="A78" s="215"/>
    </row>
    <row r="79" spans="1:1" s="199" customFormat="1" ht="15">
      <c r="A79" s="215"/>
    </row>
    <row r="80" spans="1:1" s="199" customFormat="1" ht="15">
      <c r="A80" s="215"/>
    </row>
    <row r="81" spans="1:1" s="199" customFormat="1" ht="15">
      <c r="A81" s="215"/>
    </row>
    <row r="82" spans="1:1" s="199" customFormat="1" ht="15">
      <c r="A82" s="215"/>
    </row>
    <row r="83" spans="1:1" s="199" customFormat="1" ht="15">
      <c r="A83" s="215"/>
    </row>
    <row r="84" spans="1:1" s="199" customFormat="1" ht="15">
      <c r="A84" s="215"/>
    </row>
    <row r="85" spans="1:1" s="199" customFormat="1" ht="15">
      <c r="A85" s="215"/>
    </row>
    <row r="86" spans="1:1" s="199" customFormat="1" ht="15">
      <c r="A86" s="215"/>
    </row>
    <row r="87" spans="1:1" s="199" customFormat="1" ht="15">
      <c r="A87" s="215"/>
    </row>
    <row r="88" spans="1:1" s="199" customFormat="1" ht="15">
      <c r="A88" s="215"/>
    </row>
    <row r="89" spans="1:1" s="199" customFormat="1" ht="15">
      <c r="A89" s="215"/>
    </row>
    <row r="90" spans="1:1" s="199" customFormat="1" ht="15">
      <c r="A90" s="215"/>
    </row>
    <row r="91" spans="1:1" s="199" customFormat="1" ht="15">
      <c r="A91" s="215"/>
    </row>
    <row r="92" spans="1:1" s="199" customFormat="1" ht="15">
      <c r="A92" s="215"/>
    </row>
    <row r="93" spans="1:1" s="199" customFormat="1" ht="15">
      <c r="A93" s="215"/>
    </row>
    <row r="94" spans="1:1" s="199" customFormat="1" ht="15">
      <c r="A94" s="215"/>
    </row>
    <row r="95" spans="1:1" s="199" customFormat="1" ht="15">
      <c r="A95" s="215"/>
    </row>
    <row r="96" spans="1:1" s="199" customFormat="1" ht="15">
      <c r="A96" s="216"/>
    </row>
    <row r="97" spans="1:1" s="199" customFormat="1" ht="15">
      <c r="A97" s="215"/>
    </row>
    <row r="98" spans="1:1" s="199" customFormat="1" ht="15">
      <c r="A98" s="215"/>
    </row>
    <row r="99" spans="1:1" s="199" customFormat="1" ht="15">
      <c r="A99" s="215"/>
    </row>
    <row r="100" spans="1:1" s="199" customFormat="1" ht="15">
      <c r="A100" s="215"/>
    </row>
    <row r="101" spans="1:1" s="199" customFormat="1" ht="15">
      <c r="A101" s="215"/>
    </row>
    <row r="102" spans="1:1" s="199" customFormat="1" ht="15">
      <c r="A102" s="215"/>
    </row>
    <row r="103" spans="1:1" s="199" customFormat="1" ht="15">
      <c r="A103" s="215"/>
    </row>
    <row r="104" spans="1:1" s="199" customFormat="1" ht="15">
      <c r="A104" s="215"/>
    </row>
    <row r="105" spans="1:1" s="199" customFormat="1" ht="15">
      <c r="A105" s="215"/>
    </row>
    <row r="106" spans="1:1" s="199" customFormat="1" ht="15">
      <c r="A106" s="215"/>
    </row>
    <row r="107" spans="1:1" s="199" customFormat="1" ht="15">
      <c r="A107" s="215"/>
    </row>
    <row r="108" spans="1:1" s="199" customFormat="1" ht="15">
      <c r="A108" s="215"/>
    </row>
    <row r="109" spans="1:1" s="199" customFormat="1" ht="15">
      <c r="A109" s="215"/>
    </row>
    <row r="110" spans="1:1" s="199" customFormat="1" ht="15">
      <c r="A110" s="215"/>
    </row>
    <row r="111" spans="1:1" s="199" customFormat="1" ht="15">
      <c r="A111" s="215"/>
    </row>
    <row r="112" spans="1:1" s="199" customFormat="1" ht="15">
      <c r="A112" s="215"/>
    </row>
    <row r="113" spans="1:1" s="199" customFormat="1" ht="15">
      <c r="A113" s="215"/>
    </row>
    <row r="114" spans="1:1" s="199" customFormat="1" ht="15">
      <c r="A114" s="215"/>
    </row>
    <row r="115" spans="1:1" s="199" customFormat="1" ht="15">
      <c r="A115" s="215"/>
    </row>
    <row r="116" spans="1:1" s="199" customFormat="1" ht="15">
      <c r="A116" s="215"/>
    </row>
    <row r="117" spans="1:1" s="199" customFormat="1" ht="15">
      <c r="A117" s="215"/>
    </row>
    <row r="118" spans="1:1" s="199" customFormat="1" ht="15">
      <c r="A118" s="215"/>
    </row>
    <row r="119" spans="1:1" s="199" customFormat="1" ht="15">
      <c r="A119" s="215"/>
    </row>
    <row r="120" spans="1:1" s="199" customFormat="1" ht="15">
      <c r="A120" s="215"/>
    </row>
    <row r="121" spans="1:1" s="199" customFormat="1" ht="15">
      <c r="A121" s="215"/>
    </row>
    <row r="122" spans="1:1" s="199" customFormat="1" ht="15">
      <c r="A122" s="215"/>
    </row>
    <row r="123" spans="1:1" s="199" customFormat="1" ht="15">
      <c r="A123" s="215"/>
    </row>
    <row r="124" spans="1:1" s="199" customFormat="1" ht="15">
      <c r="A124" s="215"/>
    </row>
    <row r="125" spans="1:1" s="199" customFormat="1" ht="15">
      <c r="A125" s="215"/>
    </row>
    <row r="126" spans="1:1" s="199" customFormat="1" ht="15">
      <c r="A126" s="215"/>
    </row>
    <row r="127" spans="1:1" s="199" customFormat="1" ht="15">
      <c r="A127" s="215"/>
    </row>
    <row r="128" spans="1:1" s="199" customFormat="1" ht="15">
      <c r="A128" s="215"/>
    </row>
    <row r="129" spans="1:1" s="199" customFormat="1" ht="15">
      <c r="A129" s="215"/>
    </row>
    <row r="130" spans="1:1" s="199" customFormat="1" ht="15">
      <c r="A130" s="215"/>
    </row>
    <row r="131" spans="1:1" s="199" customFormat="1" ht="15">
      <c r="A131" s="215"/>
    </row>
    <row r="132" spans="1:1" s="199" customFormat="1" ht="15">
      <c r="A132" s="215"/>
    </row>
    <row r="133" spans="1:1" s="199" customFormat="1" ht="15">
      <c r="A133" s="215"/>
    </row>
    <row r="134" spans="1:1" s="199" customFormat="1" ht="15">
      <c r="A134" s="215"/>
    </row>
    <row r="135" spans="1:1" s="199" customFormat="1" ht="15">
      <c r="A135" s="215"/>
    </row>
    <row r="136" spans="1:1" s="199" customFormat="1" ht="15">
      <c r="A136" s="215"/>
    </row>
    <row r="137" spans="1:1" s="199" customFormat="1" ht="15">
      <c r="A137" s="215"/>
    </row>
    <row r="138" spans="1:1" s="199" customFormat="1" ht="15">
      <c r="A138" s="215"/>
    </row>
    <row r="139" spans="1:1" s="199" customFormat="1" ht="15">
      <c r="A139" s="215"/>
    </row>
    <row r="140" spans="1:1" s="199" customFormat="1" ht="15">
      <c r="A140" s="216"/>
    </row>
    <row r="141" spans="1:1" s="199" customFormat="1" ht="15">
      <c r="A141" s="215"/>
    </row>
    <row r="142" spans="1:1" s="199" customFormat="1" ht="15">
      <c r="A142" s="215"/>
    </row>
    <row r="143" spans="1:1" s="199" customFormat="1" ht="15">
      <c r="A143" s="215"/>
    </row>
    <row r="144" spans="1:1" s="199" customFormat="1" ht="15">
      <c r="A144" s="215"/>
    </row>
    <row r="145" spans="1:1" s="199" customFormat="1" ht="15">
      <c r="A145" s="215"/>
    </row>
    <row r="146" spans="1:1" s="199" customFormat="1" ht="15">
      <c r="A146" s="215"/>
    </row>
    <row r="147" spans="1:1" s="199" customFormat="1" ht="15">
      <c r="A147" s="215"/>
    </row>
    <row r="148" spans="1:1" s="199" customFormat="1" ht="15">
      <c r="A148" s="215"/>
    </row>
    <row r="149" spans="1:1" s="199" customFormat="1" ht="15">
      <c r="A149" s="215"/>
    </row>
    <row r="150" spans="1:1" s="199" customFormat="1" ht="15">
      <c r="A150" s="215"/>
    </row>
    <row r="151" spans="1:1" s="199" customFormat="1" ht="15">
      <c r="A151" s="215"/>
    </row>
    <row r="152" spans="1:1" s="199" customFormat="1" ht="15">
      <c r="A152" s="215"/>
    </row>
    <row r="153" spans="1:1" s="199" customFormat="1" ht="15">
      <c r="A153" s="215"/>
    </row>
    <row r="154" spans="1:1" s="199" customFormat="1" ht="15">
      <c r="A154" s="215"/>
    </row>
    <row r="155" spans="1:1" s="199" customFormat="1" ht="15">
      <c r="A155" s="215"/>
    </row>
    <row r="156" spans="1:1" s="199" customFormat="1" ht="15">
      <c r="A156" s="215"/>
    </row>
    <row r="157" spans="1:1" s="199" customFormat="1" ht="15">
      <c r="A157" s="215"/>
    </row>
    <row r="158" spans="1:1" s="199" customFormat="1" ht="15">
      <c r="A158" s="215"/>
    </row>
    <row r="159" spans="1:1" s="199" customFormat="1" ht="15">
      <c r="A159" s="215"/>
    </row>
    <row r="160" spans="1:1" s="199" customFormat="1" ht="15">
      <c r="A160" s="215"/>
    </row>
    <row r="161" spans="1:1" s="199" customFormat="1" ht="15">
      <c r="A161" s="215"/>
    </row>
    <row r="162" spans="1:1" s="199" customFormat="1" ht="15">
      <c r="A162" s="215"/>
    </row>
    <row r="163" spans="1:1" s="199" customFormat="1" ht="15">
      <c r="A163" s="215"/>
    </row>
    <row r="164" spans="1:1" s="199" customFormat="1" ht="15">
      <c r="A164" s="215"/>
    </row>
    <row r="165" spans="1:1" s="199" customFormat="1" ht="15">
      <c r="A165" s="215"/>
    </row>
    <row r="166" spans="1:1" s="199" customFormat="1" ht="15">
      <c r="A166" s="215"/>
    </row>
    <row r="167" spans="1:1" s="199" customFormat="1" ht="15">
      <c r="A167" s="215"/>
    </row>
    <row r="168" spans="1:1" s="199" customFormat="1" ht="15">
      <c r="A168" s="215"/>
    </row>
    <row r="169" spans="1:1" s="199" customFormat="1" ht="15">
      <c r="A169" s="215"/>
    </row>
    <row r="170" spans="1:1" s="199" customFormat="1" ht="15">
      <c r="A170" s="215"/>
    </row>
    <row r="171" spans="1:1" s="199" customFormat="1" ht="15">
      <c r="A171" s="215"/>
    </row>
    <row r="172" spans="1:1" s="199" customFormat="1" ht="15">
      <c r="A172" s="215"/>
    </row>
    <row r="173" spans="1:1" s="199" customFormat="1" ht="15">
      <c r="A173" s="215"/>
    </row>
    <row r="174" spans="1:1" s="199" customFormat="1" ht="15">
      <c r="A174" s="215"/>
    </row>
    <row r="175" spans="1:1" s="199" customFormat="1" ht="15">
      <c r="A175" s="215"/>
    </row>
    <row r="176" spans="1:1" s="199" customFormat="1" ht="15">
      <c r="A176" s="215"/>
    </row>
    <row r="177" spans="1:1" s="199" customFormat="1" ht="15">
      <c r="A177" s="216"/>
    </row>
    <row r="178" spans="1:1" s="199" customFormat="1" ht="15">
      <c r="A178" s="215"/>
    </row>
    <row r="179" spans="1:1" s="199" customFormat="1" ht="15">
      <c r="A179" s="215"/>
    </row>
    <row r="180" spans="1:1" s="199" customFormat="1" ht="15">
      <c r="A180" s="215"/>
    </row>
    <row r="181" spans="1:1" s="199" customFormat="1" ht="15">
      <c r="A181" s="215"/>
    </row>
    <row r="182" spans="1:1" s="199" customFormat="1" ht="15">
      <c r="A182" s="215"/>
    </row>
    <row r="183" spans="1:1" s="199" customFormat="1" ht="15">
      <c r="A183" s="215"/>
    </row>
    <row r="184" spans="1:1" s="199" customFormat="1" ht="15">
      <c r="A184" s="215"/>
    </row>
    <row r="185" spans="1:1" s="199" customFormat="1">
      <c r="A185" s="214"/>
    </row>
    <row r="186" spans="1:1" s="199" customFormat="1">
      <c r="A186" s="214"/>
    </row>
    <row r="187" spans="1:1" s="199" customFormat="1">
      <c r="A187" s="214"/>
    </row>
    <row r="188" spans="1:1" s="199" customFormat="1">
      <c r="A188" s="214"/>
    </row>
    <row r="189" spans="1:1" s="199" customFormat="1">
      <c r="A189" s="214"/>
    </row>
    <row r="190" spans="1:1" s="199" customFormat="1">
      <c r="A190" s="214"/>
    </row>
    <row r="191" spans="1:1" s="199" customFormat="1">
      <c r="A191" s="214"/>
    </row>
    <row r="192" spans="1:1" s="199" customFormat="1">
      <c r="A192" s="214"/>
    </row>
    <row r="193" spans="1:1" s="199" customFormat="1">
      <c r="A193" s="214"/>
    </row>
    <row r="194" spans="1:1" s="199" customFormat="1">
      <c r="A194" s="214"/>
    </row>
    <row r="195" spans="1:1" s="199" customFormat="1">
      <c r="A195" s="214"/>
    </row>
    <row r="196" spans="1:1" s="199" customFormat="1">
      <c r="A196" s="214"/>
    </row>
    <row r="197" spans="1:1" s="199" customFormat="1">
      <c r="A197" s="214"/>
    </row>
    <row r="198" spans="1:1" s="199" customFormat="1">
      <c r="A198" s="214"/>
    </row>
    <row r="199" spans="1:1" s="199" customFormat="1">
      <c r="A199" s="214"/>
    </row>
    <row r="200" spans="1:1" s="199" customFormat="1">
      <c r="A200" s="214"/>
    </row>
    <row r="201" spans="1:1" s="199" customFormat="1">
      <c r="A201" s="214"/>
    </row>
    <row r="202" spans="1:1" s="199" customFormat="1">
      <c r="A202" s="214"/>
    </row>
    <row r="203" spans="1:1" s="199" customFormat="1">
      <c r="A203" s="214"/>
    </row>
    <row r="204" spans="1:1" s="199" customFormat="1">
      <c r="A204" s="214"/>
    </row>
    <row r="205" spans="1:1" s="199" customFormat="1">
      <c r="A205" s="214"/>
    </row>
    <row r="206" spans="1:1" s="199" customFormat="1">
      <c r="A206" s="214"/>
    </row>
    <row r="207" spans="1:1" s="199" customFormat="1">
      <c r="A207" s="214"/>
    </row>
    <row r="208" spans="1:1" s="199" customFormat="1">
      <c r="A208" s="214"/>
    </row>
    <row r="209" spans="1:1" s="199" customFormat="1">
      <c r="A209" s="214"/>
    </row>
    <row r="210" spans="1:1" s="199" customFormat="1">
      <c r="A210" s="214"/>
    </row>
    <row r="211" spans="1:1" s="199" customFormat="1">
      <c r="A211" s="214"/>
    </row>
    <row r="212" spans="1:1" s="199" customFormat="1">
      <c r="A212" s="214"/>
    </row>
    <row r="213" spans="1:1" s="199" customFormat="1">
      <c r="A213" s="214"/>
    </row>
    <row r="214" spans="1:1" s="199" customFormat="1">
      <c r="A214" s="214"/>
    </row>
    <row r="215" spans="1:1" s="199" customFormat="1">
      <c r="A215" s="214"/>
    </row>
    <row r="216" spans="1:1" s="199" customFormat="1">
      <c r="A216" s="214"/>
    </row>
    <row r="217" spans="1:1" s="199" customFormat="1">
      <c r="A217" s="214"/>
    </row>
    <row r="218" spans="1:1" s="199" customFormat="1">
      <c r="A218" s="214"/>
    </row>
    <row r="219" spans="1:1" s="199" customFormat="1">
      <c r="A219" s="214"/>
    </row>
    <row r="220" spans="1:1" s="199" customFormat="1">
      <c r="A220" s="214"/>
    </row>
    <row r="221" spans="1:1" s="199" customFormat="1">
      <c r="A221" s="214"/>
    </row>
    <row r="222" spans="1:1" s="199" customFormat="1">
      <c r="A222" s="214"/>
    </row>
    <row r="223" spans="1:1" s="199" customFormat="1">
      <c r="A223" s="214"/>
    </row>
    <row r="224" spans="1:1" s="199" customFormat="1">
      <c r="A224" s="214"/>
    </row>
    <row r="225" spans="1:1" s="199" customFormat="1">
      <c r="A225" s="214"/>
    </row>
    <row r="226" spans="1:1" s="199" customFormat="1">
      <c r="A226" s="214"/>
    </row>
    <row r="227" spans="1:1" s="199" customFormat="1">
      <c r="A227" s="214"/>
    </row>
    <row r="228" spans="1:1" s="199" customFormat="1">
      <c r="A228" s="214"/>
    </row>
    <row r="229" spans="1:1" s="199" customFormat="1">
      <c r="A229" s="214"/>
    </row>
    <row r="230" spans="1:1" s="199" customFormat="1">
      <c r="A230" s="214"/>
    </row>
    <row r="231" spans="1:1" s="199" customFormat="1">
      <c r="A231" s="214"/>
    </row>
    <row r="232" spans="1:1" s="199" customFormat="1">
      <c r="A232" s="214"/>
    </row>
    <row r="233" spans="1:1" s="199" customFormat="1">
      <c r="A233" s="214"/>
    </row>
    <row r="234" spans="1:1" s="199" customFormat="1">
      <c r="A234" s="214"/>
    </row>
    <row r="235" spans="1:1" s="199" customFormat="1">
      <c r="A235" s="214"/>
    </row>
    <row r="236" spans="1:1" s="199" customFormat="1">
      <c r="A236" s="214"/>
    </row>
    <row r="237" spans="1:1" s="199" customFormat="1">
      <c r="A237" s="214"/>
    </row>
    <row r="238" spans="1:1" s="199" customFormat="1">
      <c r="A238" s="214"/>
    </row>
    <row r="239" spans="1:1" s="199" customFormat="1">
      <c r="A239" s="214"/>
    </row>
    <row r="240" spans="1:1" s="199" customFormat="1">
      <c r="A240" s="214"/>
    </row>
    <row r="241" spans="1:1" s="199" customFormat="1">
      <c r="A241" s="214"/>
    </row>
    <row r="242" spans="1:1" s="199" customFormat="1">
      <c r="A242" s="214"/>
    </row>
    <row r="243" spans="1:1" s="199" customFormat="1">
      <c r="A243" s="214"/>
    </row>
    <row r="244" spans="1:1" s="199" customFormat="1">
      <c r="A244" s="214"/>
    </row>
    <row r="245" spans="1:1" s="199" customFormat="1">
      <c r="A245" s="214"/>
    </row>
    <row r="246" spans="1:1" s="199" customFormat="1">
      <c r="A246" s="214"/>
    </row>
    <row r="247" spans="1:1" s="199" customFormat="1">
      <c r="A247" s="214"/>
    </row>
    <row r="248" spans="1:1" s="199" customFormat="1">
      <c r="A248" s="214"/>
    </row>
    <row r="249" spans="1:1" s="199" customFormat="1">
      <c r="A249" s="214"/>
    </row>
    <row r="250" spans="1:1" s="199" customFormat="1">
      <c r="A250" s="214"/>
    </row>
    <row r="251" spans="1:1" s="199" customFormat="1">
      <c r="A251" s="214"/>
    </row>
    <row r="252" spans="1:1" s="199" customFormat="1">
      <c r="A252" s="214"/>
    </row>
    <row r="253" spans="1:1" s="199" customFormat="1">
      <c r="A253" s="214"/>
    </row>
    <row r="254" spans="1:1" s="199" customFormat="1">
      <c r="A254" s="214"/>
    </row>
    <row r="255" spans="1:1" s="199" customFormat="1">
      <c r="A255" s="214"/>
    </row>
    <row r="256" spans="1:1" s="199" customFormat="1">
      <c r="A256" s="214"/>
    </row>
    <row r="257" spans="1:1" s="199" customFormat="1">
      <c r="A257" s="214"/>
    </row>
    <row r="258" spans="1:1" s="199" customFormat="1">
      <c r="A258" s="214"/>
    </row>
    <row r="259" spans="1:1" s="199" customFormat="1">
      <c r="A259" s="214"/>
    </row>
    <row r="260" spans="1:1" s="199" customFormat="1">
      <c r="A260" s="214"/>
    </row>
    <row r="261" spans="1:1" s="199" customFormat="1">
      <c r="A261" s="214"/>
    </row>
    <row r="262" spans="1:1" s="199" customFormat="1">
      <c r="A262" s="214"/>
    </row>
    <row r="263" spans="1:1" s="199" customFormat="1">
      <c r="A263" s="214"/>
    </row>
    <row r="264" spans="1:1" s="199" customFormat="1">
      <c r="A264" s="214"/>
    </row>
    <row r="265" spans="1:1" s="199" customFormat="1">
      <c r="A265" s="214"/>
    </row>
    <row r="266" spans="1:1" s="199" customFormat="1">
      <c r="A266" s="214"/>
    </row>
    <row r="267" spans="1:1" s="199" customFormat="1">
      <c r="A267" s="214"/>
    </row>
    <row r="268" spans="1:1" s="199" customFormat="1">
      <c r="A268" s="214"/>
    </row>
    <row r="269" spans="1:1" s="199" customFormat="1">
      <c r="A269" s="214"/>
    </row>
    <row r="270" spans="1:1" s="199" customFormat="1">
      <c r="A270" s="214"/>
    </row>
    <row r="271" spans="1:1" s="199" customFormat="1">
      <c r="A271" s="214"/>
    </row>
    <row r="272" spans="1:1" s="199" customFormat="1">
      <c r="A272" s="214"/>
    </row>
    <row r="273" spans="1:1" s="199" customFormat="1">
      <c r="A273" s="214"/>
    </row>
    <row r="274" spans="1:1" s="199" customFormat="1">
      <c r="A274" s="214"/>
    </row>
    <row r="275" spans="1:1" s="199" customFormat="1">
      <c r="A275" s="214"/>
    </row>
    <row r="276" spans="1:1" s="199" customFormat="1">
      <c r="A276" s="214"/>
    </row>
    <row r="277" spans="1:1" s="199" customFormat="1">
      <c r="A277" s="214"/>
    </row>
    <row r="278" spans="1:1" s="199" customFormat="1">
      <c r="A278" s="214"/>
    </row>
    <row r="279" spans="1:1" s="199" customFormat="1">
      <c r="A279" s="214"/>
    </row>
    <row r="280" spans="1:1" s="199" customFormat="1">
      <c r="A280" s="214"/>
    </row>
    <row r="281" spans="1:1" s="199" customFormat="1">
      <c r="A281" s="214"/>
    </row>
    <row r="282" spans="1:1" s="199" customFormat="1">
      <c r="A282" s="214"/>
    </row>
    <row r="283" spans="1:1" s="199" customFormat="1">
      <c r="A283" s="214"/>
    </row>
    <row r="284" spans="1:1" s="199" customFormat="1">
      <c r="A284" s="214"/>
    </row>
    <row r="285" spans="1:1" s="199" customFormat="1">
      <c r="A285" s="214"/>
    </row>
    <row r="286" spans="1:1" s="199" customFormat="1">
      <c r="A286" s="214"/>
    </row>
    <row r="287" spans="1:1" s="199" customFormat="1">
      <c r="A287" s="214"/>
    </row>
    <row r="288" spans="1:1" s="199" customFormat="1">
      <c r="A288" s="214"/>
    </row>
    <row r="289" spans="1:1" s="199" customFormat="1">
      <c r="A289" s="214"/>
    </row>
    <row r="290" spans="1:1" s="199" customFormat="1">
      <c r="A290" s="214"/>
    </row>
    <row r="291" spans="1:1" s="199" customFormat="1">
      <c r="A291" s="214"/>
    </row>
    <row r="292" spans="1:1" s="199" customFormat="1">
      <c r="A292" s="214"/>
    </row>
    <row r="293" spans="1:1" s="199" customFormat="1">
      <c r="A293" s="214"/>
    </row>
    <row r="294" spans="1:1" s="199" customFormat="1">
      <c r="A294" s="214"/>
    </row>
    <row r="295" spans="1:1" s="199" customFormat="1">
      <c r="A295" s="214"/>
    </row>
    <row r="296" spans="1:1" s="199" customFormat="1">
      <c r="A296" s="214"/>
    </row>
    <row r="297" spans="1:1" s="199" customFormat="1">
      <c r="A297" s="214"/>
    </row>
    <row r="298" spans="1:1" s="199" customFormat="1">
      <c r="A298" s="214"/>
    </row>
    <row r="299" spans="1:1" s="199" customFormat="1">
      <c r="A299" s="214"/>
    </row>
    <row r="300" spans="1:1" s="199" customFormat="1">
      <c r="A300" s="214"/>
    </row>
    <row r="301" spans="1:1" s="199" customFormat="1">
      <c r="A301" s="214"/>
    </row>
    <row r="302" spans="1:1" s="199" customFormat="1">
      <c r="A302" s="214"/>
    </row>
    <row r="303" spans="1:1" s="199" customFormat="1">
      <c r="A303" s="214"/>
    </row>
    <row r="304" spans="1:1" s="199" customFormat="1">
      <c r="A304" s="214"/>
    </row>
    <row r="305" spans="1:1" s="199" customFormat="1">
      <c r="A305" s="214"/>
    </row>
    <row r="306" spans="1:1" s="199" customFormat="1">
      <c r="A306" s="214"/>
    </row>
    <row r="307" spans="1:1" s="199" customFormat="1">
      <c r="A307" s="214"/>
    </row>
    <row r="308" spans="1:1" s="199" customFormat="1">
      <c r="A308" s="214"/>
    </row>
    <row r="309" spans="1:1" s="199" customFormat="1">
      <c r="A309" s="214"/>
    </row>
    <row r="310" spans="1:1" s="199" customFormat="1">
      <c r="A310" s="214"/>
    </row>
    <row r="311" spans="1:1" s="199" customFormat="1">
      <c r="A311" s="214"/>
    </row>
    <row r="312" spans="1:1" s="199" customFormat="1">
      <c r="A312" s="214"/>
    </row>
    <row r="313" spans="1:1" s="199" customFormat="1">
      <c r="A313" s="214"/>
    </row>
    <row r="314" spans="1:1" s="199" customFormat="1">
      <c r="A314" s="214"/>
    </row>
    <row r="315" spans="1:1" s="199" customFormat="1">
      <c r="A315" s="214"/>
    </row>
    <row r="316" spans="1:1" s="199" customFormat="1">
      <c r="A316" s="214"/>
    </row>
    <row r="317" spans="1:1" s="199" customFormat="1">
      <c r="A317" s="214"/>
    </row>
    <row r="318" spans="1:1" s="199" customFormat="1">
      <c r="A318" s="214"/>
    </row>
    <row r="319" spans="1:1" s="199" customFormat="1">
      <c r="A319" s="214"/>
    </row>
    <row r="320" spans="1:1" s="199" customFormat="1">
      <c r="A320" s="214"/>
    </row>
    <row r="321" spans="1:1" s="199" customFormat="1">
      <c r="A321" s="214"/>
    </row>
    <row r="322" spans="1:1" s="199" customFormat="1">
      <c r="A322" s="214"/>
    </row>
    <row r="323" spans="1:1" s="199" customFormat="1">
      <c r="A323" s="214"/>
    </row>
    <row r="324" spans="1:1" s="199" customFormat="1">
      <c r="A324" s="214"/>
    </row>
    <row r="325" spans="1:1" s="199" customFormat="1">
      <c r="A325" s="214"/>
    </row>
    <row r="326" spans="1:1" s="199" customFormat="1">
      <c r="A326" s="214"/>
    </row>
    <row r="327" spans="1:1" s="199" customFormat="1">
      <c r="A327" s="214"/>
    </row>
    <row r="328" spans="1:1" s="199" customFormat="1">
      <c r="A328" s="214"/>
    </row>
    <row r="329" spans="1:1" s="199" customFormat="1">
      <c r="A329" s="214"/>
    </row>
    <row r="330" spans="1:1" s="199" customFormat="1">
      <c r="A330" s="214"/>
    </row>
    <row r="331" spans="1:1" s="199" customFormat="1">
      <c r="A331" s="214"/>
    </row>
    <row r="332" spans="1:1" s="199" customFormat="1">
      <c r="A332" s="214"/>
    </row>
    <row r="333" spans="1:1" s="199" customFormat="1">
      <c r="A333" s="214"/>
    </row>
    <row r="334" spans="1:1" s="199" customFormat="1">
      <c r="A334" s="214"/>
    </row>
    <row r="335" spans="1:1" s="199" customFormat="1">
      <c r="A335" s="214"/>
    </row>
    <row r="336" spans="1:1" s="199" customFormat="1">
      <c r="A336" s="214"/>
    </row>
    <row r="337" spans="1:1" s="199" customFormat="1">
      <c r="A337" s="214"/>
    </row>
    <row r="338" spans="1:1" s="199" customFormat="1">
      <c r="A338" s="214"/>
    </row>
    <row r="339" spans="1:1" s="199" customFormat="1">
      <c r="A339" s="214"/>
    </row>
    <row r="340" spans="1:1" s="199" customFormat="1">
      <c r="A340" s="214"/>
    </row>
    <row r="341" spans="1:1" s="199" customFormat="1">
      <c r="A341" s="214"/>
    </row>
    <row r="342" spans="1:1" s="199" customFormat="1">
      <c r="A342" s="214"/>
    </row>
    <row r="343" spans="1:1" s="199" customFormat="1">
      <c r="A343" s="214"/>
    </row>
    <row r="344" spans="1:1" s="199" customFormat="1">
      <c r="A344" s="214"/>
    </row>
    <row r="345" spans="1:1" s="199" customFormat="1">
      <c r="A345" s="214"/>
    </row>
    <row r="346" spans="1:1" s="199" customFormat="1">
      <c r="A346" s="214"/>
    </row>
    <row r="347" spans="1:1" s="199" customFormat="1">
      <c r="A347" s="214"/>
    </row>
    <row r="348" spans="1:1" s="199" customFormat="1">
      <c r="A348" s="214"/>
    </row>
    <row r="349" spans="1:1" s="199" customFormat="1">
      <c r="A349" s="214"/>
    </row>
    <row r="350" spans="1:1" s="199" customFormat="1">
      <c r="A350" s="214"/>
    </row>
    <row r="351" spans="1:1" s="199" customFormat="1">
      <c r="A351" s="214"/>
    </row>
    <row r="352" spans="1:1" s="199" customFormat="1">
      <c r="A352" s="214"/>
    </row>
    <row r="353" spans="1:1" s="199" customFormat="1">
      <c r="A353" s="214"/>
    </row>
    <row r="354" spans="1:1" s="199" customFormat="1">
      <c r="A354" s="214"/>
    </row>
    <row r="355" spans="1:1" s="199" customFormat="1">
      <c r="A355" s="214"/>
    </row>
    <row r="356" spans="1:1" s="199" customFormat="1">
      <c r="A356" s="214"/>
    </row>
    <row r="357" spans="1:1" s="199" customFormat="1">
      <c r="A357" s="214"/>
    </row>
    <row r="358" spans="1:1" s="199" customFormat="1">
      <c r="A358" s="214"/>
    </row>
    <row r="359" spans="1:1" s="199" customFormat="1">
      <c r="A359" s="214"/>
    </row>
    <row r="360" spans="1:1" s="199" customFormat="1">
      <c r="A360" s="214"/>
    </row>
    <row r="361" spans="1:1" s="199" customFormat="1">
      <c r="A361" s="214"/>
    </row>
    <row r="362" spans="1:1" s="199" customFormat="1">
      <c r="A362" s="214"/>
    </row>
    <row r="363" spans="1:1" s="199" customFormat="1">
      <c r="A363" s="214"/>
    </row>
    <row r="364" spans="1:1" s="199" customFormat="1">
      <c r="A364" s="214"/>
    </row>
    <row r="365" spans="1:1" s="199" customFormat="1">
      <c r="A365" s="214"/>
    </row>
    <row r="366" spans="1:1" s="199" customFormat="1">
      <c r="A366" s="214"/>
    </row>
    <row r="367" spans="1:1" s="199" customFormat="1">
      <c r="A367" s="214"/>
    </row>
    <row r="368" spans="1:1" s="199" customFormat="1">
      <c r="A368" s="214"/>
    </row>
    <row r="369" spans="1:1" s="199" customFormat="1">
      <c r="A369" s="214"/>
    </row>
    <row r="370" spans="1:1" s="199" customFormat="1">
      <c r="A370" s="214"/>
    </row>
    <row r="371" spans="1:1" s="199" customFormat="1">
      <c r="A371" s="214"/>
    </row>
    <row r="372" spans="1:1" s="199" customFormat="1">
      <c r="A372" s="214"/>
    </row>
    <row r="373" spans="1:1" s="199" customFormat="1">
      <c r="A373" s="214"/>
    </row>
    <row r="374" spans="1:1" s="199" customFormat="1">
      <c r="A374" s="214"/>
    </row>
    <row r="375" spans="1:1" s="199" customFormat="1">
      <c r="A375" s="214"/>
    </row>
    <row r="376" spans="1:1" s="199" customFormat="1">
      <c r="A376" s="214"/>
    </row>
    <row r="377" spans="1:1" s="199" customFormat="1">
      <c r="A377" s="214"/>
    </row>
    <row r="378" spans="1:1" s="199" customFormat="1">
      <c r="A378" s="214"/>
    </row>
    <row r="379" spans="1:1" s="199" customFormat="1">
      <c r="A379" s="214"/>
    </row>
    <row r="380" spans="1:1" s="199" customFormat="1">
      <c r="A380" s="214"/>
    </row>
    <row r="381" spans="1:1" s="199" customFormat="1">
      <c r="A381" s="214"/>
    </row>
    <row r="382" spans="1:1" s="199" customFormat="1">
      <c r="A382" s="214"/>
    </row>
    <row r="383" spans="1:1" s="199" customFormat="1">
      <c r="A383" s="214"/>
    </row>
    <row r="384" spans="1:1" s="199" customFormat="1">
      <c r="A384" s="214"/>
    </row>
    <row r="385" spans="1:1" s="199" customFormat="1">
      <c r="A385" s="214"/>
    </row>
    <row r="386" spans="1:1" s="199" customFormat="1">
      <c r="A386" s="214"/>
    </row>
    <row r="387" spans="1:1" s="199" customFormat="1">
      <c r="A387" s="214"/>
    </row>
    <row r="388" spans="1:1" s="199" customFormat="1">
      <c r="A388" s="214"/>
    </row>
    <row r="389" spans="1:1" s="199" customFormat="1">
      <c r="A389" s="214"/>
    </row>
    <row r="390" spans="1:1" s="199" customFormat="1">
      <c r="A390" s="214"/>
    </row>
    <row r="391" spans="1:1" s="199" customFormat="1">
      <c r="A391" s="214"/>
    </row>
    <row r="392" spans="1:1" s="199" customFormat="1">
      <c r="A392" s="214"/>
    </row>
    <row r="393" spans="1:1" s="199" customFormat="1">
      <c r="A393" s="214"/>
    </row>
    <row r="394" spans="1:1" s="199" customFormat="1">
      <c r="A394" s="214"/>
    </row>
    <row r="395" spans="1:1" s="199" customFormat="1">
      <c r="A395" s="214"/>
    </row>
    <row r="396" spans="1:1" s="199" customFormat="1">
      <c r="A396" s="214"/>
    </row>
    <row r="397" spans="1:1" s="199" customFormat="1">
      <c r="A397" s="214"/>
    </row>
    <row r="398" spans="1:1" s="199" customFormat="1">
      <c r="A398" s="214"/>
    </row>
    <row r="399" spans="1:1" s="199" customFormat="1">
      <c r="A399" s="214"/>
    </row>
    <row r="400" spans="1:1" s="199" customFormat="1">
      <c r="A400" s="214"/>
    </row>
    <row r="401" spans="1:1" s="199" customFormat="1">
      <c r="A401" s="214"/>
    </row>
    <row r="402" spans="1:1" s="199" customFormat="1">
      <c r="A402" s="214"/>
    </row>
    <row r="403" spans="1:1" s="199" customFormat="1">
      <c r="A403" s="214"/>
    </row>
    <row r="404" spans="1:1" s="199" customFormat="1">
      <c r="A404" s="214"/>
    </row>
    <row r="405" spans="1:1" s="199" customFormat="1">
      <c r="A405" s="214"/>
    </row>
    <row r="406" spans="1:1" s="199" customFormat="1">
      <c r="A406" s="214"/>
    </row>
    <row r="407" spans="1:1" s="199" customFormat="1">
      <c r="A407" s="214"/>
    </row>
    <row r="408" spans="1:1" s="199" customFormat="1">
      <c r="A408" s="214"/>
    </row>
    <row r="409" spans="1:1" s="199" customFormat="1">
      <c r="A409" s="214"/>
    </row>
    <row r="410" spans="1:1" s="199" customFormat="1">
      <c r="A410" s="214"/>
    </row>
    <row r="411" spans="1:1" s="199" customFormat="1">
      <c r="A411" s="214"/>
    </row>
    <row r="412" spans="1:1" s="199" customFormat="1">
      <c r="A412" s="214"/>
    </row>
    <row r="413" spans="1:1" s="199" customFormat="1">
      <c r="A413" s="214"/>
    </row>
    <row r="414" spans="1:1" s="199" customFormat="1">
      <c r="A414" s="214"/>
    </row>
    <row r="415" spans="1:1" s="199" customFormat="1">
      <c r="A415" s="214"/>
    </row>
    <row r="416" spans="1:1" s="199" customFormat="1">
      <c r="A416" s="214"/>
    </row>
    <row r="417" spans="1:1" s="199" customFormat="1">
      <c r="A417" s="214"/>
    </row>
    <row r="418" spans="1:1" s="199" customFormat="1">
      <c r="A418" s="214"/>
    </row>
    <row r="419" spans="1:1" s="199" customFormat="1">
      <c r="A419" s="214"/>
    </row>
    <row r="420" spans="1:1" s="199" customFormat="1">
      <c r="A420" s="214"/>
    </row>
    <row r="421" spans="1:1" s="199" customFormat="1">
      <c r="A421" s="214"/>
    </row>
    <row r="422" spans="1:1" s="199" customFormat="1">
      <c r="A422" s="214"/>
    </row>
    <row r="423" spans="1:1" s="199" customFormat="1">
      <c r="A423" s="214"/>
    </row>
    <row r="424" spans="1:1" s="199" customFormat="1">
      <c r="A424" s="214"/>
    </row>
    <row r="425" spans="1:1" s="199" customFormat="1">
      <c r="A425" s="214"/>
    </row>
    <row r="426" spans="1:1" s="199" customFormat="1">
      <c r="A426" s="214"/>
    </row>
    <row r="427" spans="1:1" s="199" customFormat="1">
      <c r="A427" s="214"/>
    </row>
    <row r="428" spans="1:1" s="199" customFormat="1">
      <c r="A428" s="214"/>
    </row>
    <row r="429" spans="1:1" s="199" customFormat="1">
      <c r="A429" s="214"/>
    </row>
    <row r="430" spans="1:1" s="199" customFormat="1">
      <c r="A430" s="214"/>
    </row>
    <row r="431" spans="1:1" s="199" customFormat="1">
      <c r="A431" s="214"/>
    </row>
    <row r="432" spans="1:1" s="199" customFormat="1">
      <c r="A432" s="214"/>
    </row>
    <row r="433" spans="1:1" s="199" customFormat="1">
      <c r="A433" s="214"/>
    </row>
    <row r="434" spans="1:1" s="199" customFormat="1">
      <c r="A434" s="214"/>
    </row>
    <row r="435" spans="1:1" s="199" customFormat="1">
      <c r="A435" s="214"/>
    </row>
    <row r="436" spans="1:1" s="199" customFormat="1">
      <c r="A436" s="214"/>
    </row>
    <row r="437" spans="1:1" s="199" customFormat="1">
      <c r="A437" s="214"/>
    </row>
    <row r="438" spans="1:1" s="199" customFormat="1">
      <c r="A438" s="214"/>
    </row>
    <row r="439" spans="1:1" s="199" customFormat="1">
      <c r="A439" s="214"/>
    </row>
    <row r="440" spans="1:1" s="199" customFormat="1">
      <c r="A440" s="214"/>
    </row>
    <row r="441" spans="1:1" s="199" customFormat="1">
      <c r="A441" s="214"/>
    </row>
    <row r="442" spans="1:1" s="199" customFormat="1">
      <c r="A442" s="214"/>
    </row>
    <row r="443" spans="1:1" s="199" customFormat="1">
      <c r="A443" s="214"/>
    </row>
    <row r="444" spans="1:1" s="199" customFormat="1">
      <c r="A444" s="214"/>
    </row>
    <row r="445" spans="1:1" s="199" customFormat="1">
      <c r="A445" s="214"/>
    </row>
    <row r="446" spans="1:1" s="199" customFormat="1">
      <c r="A446" s="214"/>
    </row>
    <row r="447" spans="1:1" s="199" customFormat="1">
      <c r="A447" s="214"/>
    </row>
    <row r="448" spans="1:1" s="199" customFormat="1">
      <c r="A448" s="214"/>
    </row>
    <row r="449" spans="1:1" s="199" customFormat="1">
      <c r="A449" s="214"/>
    </row>
    <row r="450" spans="1:1" s="199" customFormat="1">
      <c r="A450" s="214"/>
    </row>
    <row r="451" spans="1:1" s="199" customFormat="1">
      <c r="A451" s="214"/>
    </row>
    <row r="452" spans="1:1" s="199" customFormat="1">
      <c r="A452" s="214"/>
    </row>
    <row r="453" spans="1:1" s="199" customFormat="1">
      <c r="A453" s="214"/>
    </row>
    <row r="454" spans="1:1" s="199" customFormat="1">
      <c r="A454" s="214"/>
    </row>
    <row r="455" spans="1:1" s="199" customFormat="1">
      <c r="A455" s="214"/>
    </row>
    <row r="456" spans="1:1" s="199" customFormat="1">
      <c r="A456" s="214"/>
    </row>
    <row r="457" spans="1:1" s="199" customFormat="1">
      <c r="A457" s="214"/>
    </row>
    <row r="458" spans="1:1" s="199" customFormat="1">
      <c r="A458" s="214"/>
    </row>
    <row r="459" spans="1:1" s="199" customFormat="1">
      <c r="A459" s="214"/>
    </row>
    <row r="460" spans="1:1" s="199" customFormat="1">
      <c r="A460" s="214"/>
    </row>
    <row r="461" spans="1:1" s="199" customFormat="1">
      <c r="A461" s="214"/>
    </row>
    <row r="462" spans="1:1" s="199" customFormat="1">
      <c r="A462" s="214"/>
    </row>
    <row r="463" spans="1:1" s="199" customFormat="1">
      <c r="A463" s="214"/>
    </row>
    <row r="464" spans="1:1" s="199" customFormat="1">
      <c r="A464" s="214"/>
    </row>
    <row r="465" spans="1:1" s="199" customFormat="1">
      <c r="A465" s="214"/>
    </row>
    <row r="466" spans="1:1" s="199" customFormat="1">
      <c r="A466" s="214"/>
    </row>
    <row r="467" spans="1:1" s="199" customFormat="1">
      <c r="A467" s="214"/>
    </row>
    <row r="468" spans="1:1" s="199" customFormat="1">
      <c r="A468" s="214"/>
    </row>
    <row r="469" spans="1:1" s="199" customFormat="1">
      <c r="A469" s="214"/>
    </row>
    <row r="470" spans="1:1" s="199" customFormat="1">
      <c r="A470" s="214"/>
    </row>
    <row r="471" spans="1:1" s="199" customFormat="1">
      <c r="A471" s="214"/>
    </row>
    <row r="472" spans="1:1" s="199" customFormat="1">
      <c r="A472" s="214"/>
    </row>
    <row r="473" spans="1:1" s="199" customFormat="1">
      <c r="A473" s="214"/>
    </row>
    <row r="474" spans="1:1" s="199" customFormat="1">
      <c r="A474" s="214"/>
    </row>
    <row r="475" spans="1:1" s="199" customFormat="1">
      <c r="A475" s="214"/>
    </row>
    <row r="476" spans="1:1" s="199" customFormat="1">
      <c r="A476" s="214"/>
    </row>
    <row r="477" spans="1:1" s="199" customFormat="1">
      <c r="A477" s="214"/>
    </row>
    <row r="478" spans="1:1" s="199" customFormat="1">
      <c r="A478" s="214"/>
    </row>
    <row r="479" spans="1:1" s="199" customFormat="1">
      <c r="A479" s="214"/>
    </row>
    <row r="480" spans="1:1" s="199" customFormat="1">
      <c r="A480" s="214"/>
    </row>
    <row r="481" spans="1:1" s="199" customFormat="1">
      <c r="A481" s="214"/>
    </row>
    <row r="482" spans="1:1" s="199" customFormat="1">
      <c r="A482" s="214"/>
    </row>
    <row r="483" spans="1:1" s="199" customFormat="1">
      <c r="A483" s="214"/>
    </row>
    <row r="484" spans="1:1" s="199" customFormat="1">
      <c r="A484" s="214"/>
    </row>
    <row r="485" spans="1:1" s="199" customFormat="1">
      <c r="A485" s="214"/>
    </row>
    <row r="486" spans="1:1" s="199" customFormat="1">
      <c r="A486" s="214"/>
    </row>
    <row r="487" spans="1:1" s="199" customFormat="1">
      <c r="A487" s="214"/>
    </row>
    <row r="488" spans="1:1" s="199" customFormat="1">
      <c r="A488" s="214"/>
    </row>
    <row r="489" spans="1:1" s="199" customFormat="1">
      <c r="A489" s="214"/>
    </row>
    <row r="490" spans="1:1" s="199" customFormat="1">
      <c r="A490" s="214"/>
    </row>
    <row r="491" spans="1:1" s="199" customFormat="1">
      <c r="A491" s="214"/>
    </row>
    <row r="492" spans="1:1" s="199" customFormat="1">
      <c r="A492" s="214"/>
    </row>
    <row r="493" spans="1:1" s="199" customFormat="1">
      <c r="A493" s="214"/>
    </row>
    <row r="494" spans="1:1" s="199" customFormat="1">
      <c r="A494" s="214"/>
    </row>
    <row r="495" spans="1:1" s="199" customFormat="1">
      <c r="A495" s="214"/>
    </row>
    <row r="496" spans="1:1" s="199" customFormat="1">
      <c r="A496" s="214"/>
    </row>
    <row r="497" spans="1:1" s="199" customFormat="1">
      <c r="A497" s="214"/>
    </row>
    <row r="498" spans="1:1" s="199" customFormat="1">
      <c r="A498" s="214"/>
    </row>
    <row r="499" spans="1:1" s="199" customFormat="1">
      <c r="A499" s="214"/>
    </row>
    <row r="500" spans="1:1" s="199" customFormat="1">
      <c r="A500" s="214"/>
    </row>
    <row r="501" spans="1:1" s="199" customFormat="1">
      <c r="A501" s="214"/>
    </row>
    <row r="502" spans="1:1" s="199" customFormat="1">
      <c r="A502" s="214"/>
    </row>
    <row r="503" spans="1:1" s="199" customFormat="1">
      <c r="A503" s="214"/>
    </row>
    <row r="504" spans="1:1" s="199" customFormat="1">
      <c r="A504" s="214"/>
    </row>
    <row r="505" spans="1:1" s="199" customFormat="1">
      <c r="A505" s="214"/>
    </row>
    <row r="506" spans="1:1" s="199" customFormat="1">
      <c r="A506" s="214"/>
    </row>
    <row r="507" spans="1:1" s="199" customFormat="1">
      <c r="A507" s="214"/>
    </row>
    <row r="508" spans="1:1" s="199" customFormat="1">
      <c r="A508" s="214"/>
    </row>
    <row r="509" spans="1:1" s="199" customFormat="1">
      <c r="A509" s="214"/>
    </row>
    <row r="510" spans="1:1" s="199" customFormat="1">
      <c r="A510" s="214"/>
    </row>
    <row r="511" spans="1:1" s="199" customFormat="1">
      <c r="A511" s="214"/>
    </row>
    <row r="512" spans="1:1" s="199" customFormat="1">
      <c r="A512" s="214"/>
    </row>
    <row r="513" spans="1:1" s="199" customFormat="1">
      <c r="A513" s="214"/>
    </row>
    <row r="514" spans="1:1" s="199" customFormat="1">
      <c r="A514" s="214"/>
    </row>
    <row r="515" spans="1:1" s="199" customFormat="1">
      <c r="A515" s="214"/>
    </row>
    <row r="516" spans="1:1" s="199" customFormat="1">
      <c r="A516" s="214"/>
    </row>
    <row r="517" spans="1:1" s="199" customFormat="1">
      <c r="A517" s="214"/>
    </row>
    <row r="518" spans="1:1" s="199" customFormat="1">
      <c r="A518" s="214"/>
    </row>
    <row r="519" spans="1:1" s="199" customFormat="1">
      <c r="A519" s="214"/>
    </row>
    <row r="520" spans="1:1" s="199" customFormat="1">
      <c r="A520" s="214"/>
    </row>
    <row r="521" spans="1:1" s="199" customFormat="1">
      <c r="A521" s="214"/>
    </row>
    <row r="522" spans="1:1" s="199" customFormat="1">
      <c r="A522" s="214"/>
    </row>
    <row r="523" spans="1:1" s="199" customFormat="1">
      <c r="A523" s="214"/>
    </row>
    <row r="524" spans="1:1" s="199" customFormat="1">
      <c r="A524" s="214"/>
    </row>
    <row r="525" spans="1:1" s="199" customFormat="1">
      <c r="A525" s="214"/>
    </row>
    <row r="526" spans="1:1" s="199" customFormat="1">
      <c r="A526" s="214"/>
    </row>
    <row r="527" spans="1:1" s="199" customFormat="1">
      <c r="A527" s="214"/>
    </row>
    <row r="528" spans="1:1" s="199" customFormat="1">
      <c r="A528" s="214"/>
    </row>
    <row r="529" spans="1:1" s="199" customFormat="1">
      <c r="A529" s="214"/>
    </row>
    <row r="530" spans="1:1" s="199" customFormat="1">
      <c r="A530" s="214"/>
    </row>
    <row r="531" spans="1:1" s="199" customFormat="1">
      <c r="A531" s="214"/>
    </row>
    <row r="532" spans="1:1" s="199" customFormat="1">
      <c r="A532" s="214"/>
    </row>
    <row r="533" spans="1:1" s="199" customFormat="1">
      <c r="A533" s="214"/>
    </row>
    <row r="534" spans="1:1" s="199" customFormat="1">
      <c r="A534" s="214"/>
    </row>
    <row r="535" spans="1:1" s="199" customFormat="1">
      <c r="A535" s="214"/>
    </row>
    <row r="536" spans="1:1" s="199" customFormat="1">
      <c r="A536" s="214"/>
    </row>
    <row r="537" spans="1:1" s="199" customFormat="1">
      <c r="A537" s="214"/>
    </row>
    <row r="538" spans="1:1" s="199" customFormat="1">
      <c r="A538" s="214"/>
    </row>
    <row r="539" spans="1:1" s="199" customFormat="1">
      <c r="A539" s="214"/>
    </row>
    <row r="540" spans="1:1" s="199" customFormat="1">
      <c r="A540" s="214"/>
    </row>
    <row r="541" spans="1:1" s="199" customFormat="1">
      <c r="A541" s="214"/>
    </row>
    <row r="542" spans="1:1" s="199" customFormat="1">
      <c r="A542" s="214"/>
    </row>
    <row r="543" spans="1:1" s="199" customFormat="1">
      <c r="A543" s="214"/>
    </row>
    <row r="544" spans="1:1" s="199" customFormat="1">
      <c r="A544" s="214"/>
    </row>
    <row r="545" spans="1:1" s="199" customFormat="1">
      <c r="A545" s="214"/>
    </row>
    <row r="546" spans="1:1" s="199" customFormat="1">
      <c r="A546" s="214"/>
    </row>
    <row r="547" spans="1:1" s="199" customFormat="1">
      <c r="A547" s="214"/>
    </row>
    <row r="548" spans="1:1" s="199" customFormat="1">
      <c r="A548" s="214"/>
    </row>
    <row r="549" spans="1:1" s="199" customFormat="1">
      <c r="A549" s="214"/>
    </row>
    <row r="550" spans="1:1" s="199" customFormat="1">
      <c r="A550" s="214"/>
    </row>
    <row r="551" spans="1:1" s="199" customFormat="1">
      <c r="A551" s="214"/>
    </row>
    <row r="552" spans="1:1" s="199" customFormat="1">
      <c r="A552" s="214"/>
    </row>
    <row r="553" spans="1:1" s="199" customFormat="1">
      <c r="A553" s="214"/>
    </row>
    <row r="554" spans="1:1" s="199" customFormat="1">
      <c r="A554" s="214"/>
    </row>
    <row r="555" spans="1:1" s="199" customFormat="1">
      <c r="A555" s="214"/>
    </row>
    <row r="556" spans="1:1" s="199" customFormat="1">
      <c r="A556" s="214"/>
    </row>
    <row r="557" spans="1:1" s="199" customFormat="1">
      <c r="A557" s="214"/>
    </row>
    <row r="558" spans="1:1" s="199" customFormat="1">
      <c r="A558" s="214"/>
    </row>
    <row r="559" spans="1:1" s="199" customFormat="1">
      <c r="A559" s="214"/>
    </row>
    <row r="560" spans="1:1" s="199" customFormat="1">
      <c r="A560" s="214"/>
    </row>
    <row r="561" spans="1:1" s="199" customFormat="1">
      <c r="A561" s="214"/>
    </row>
    <row r="562" spans="1:1" s="199" customFormat="1">
      <c r="A562" s="214"/>
    </row>
    <row r="563" spans="1:1" s="199" customFormat="1">
      <c r="A563" s="214"/>
    </row>
    <row r="564" spans="1:1" s="199" customFormat="1">
      <c r="A564" s="214"/>
    </row>
    <row r="565" spans="1:1" s="199" customFormat="1">
      <c r="A565" s="214"/>
    </row>
    <row r="566" spans="1:1" s="199" customFormat="1">
      <c r="A566" s="214"/>
    </row>
    <row r="567" spans="1:1" s="199" customFormat="1">
      <c r="A567" s="214"/>
    </row>
    <row r="568" spans="1:1" s="199" customFormat="1">
      <c r="A568" s="214"/>
    </row>
    <row r="569" spans="1:1" s="199" customFormat="1">
      <c r="A569" s="214"/>
    </row>
    <row r="570" spans="1:1" s="199" customFormat="1">
      <c r="A570" s="214"/>
    </row>
    <row r="571" spans="1:1" s="199" customFormat="1">
      <c r="A571" s="214"/>
    </row>
    <row r="572" spans="1:1" s="199" customFormat="1">
      <c r="A572" s="214"/>
    </row>
    <row r="573" spans="1:1" s="199" customFormat="1">
      <c r="A573" s="214"/>
    </row>
    <row r="574" spans="1:1" s="199" customFormat="1">
      <c r="A574" s="214"/>
    </row>
    <row r="575" spans="1:1" s="199" customFormat="1">
      <c r="A575" s="214"/>
    </row>
    <row r="576" spans="1:1" s="199" customFormat="1">
      <c r="A576" s="214"/>
    </row>
    <row r="577" spans="1:1" s="199" customFormat="1">
      <c r="A577" s="214"/>
    </row>
    <row r="578" spans="1:1" s="199" customFormat="1">
      <c r="A578" s="214"/>
    </row>
    <row r="579" spans="1:1" s="199" customFormat="1">
      <c r="A579" s="214"/>
    </row>
    <row r="580" spans="1:1" s="199" customFormat="1">
      <c r="A580" s="214"/>
    </row>
    <row r="581" spans="1:1" s="199" customFormat="1">
      <c r="A581" s="214"/>
    </row>
    <row r="582" spans="1:1" s="199" customFormat="1">
      <c r="A582" s="214"/>
    </row>
    <row r="583" spans="1:1" s="199" customFormat="1">
      <c r="A583" s="214"/>
    </row>
    <row r="584" spans="1:1" s="199" customFormat="1">
      <c r="A584" s="214"/>
    </row>
    <row r="585" spans="1:1" s="199" customFormat="1">
      <c r="A585" s="214"/>
    </row>
    <row r="586" spans="1:1" s="199" customFormat="1">
      <c r="A586" s="214"/>
    </row>
    <row r="587" spans="1:1" s="199" customFormat="1">
      <c r="A587" s="214"/>
    </row>
    <row r="588" spans="1:1" s="199" customFormat="1">
      <c r="A588" s="214"/>
    </row>
    <row r="589" spans="1:1" s="199" customFormat="1">
      <c r="A589" s="214"/>
    </row>
    <row r="590" spans="1:1" s="199" customFormat="1">
      <c r="A590" s="214"/>
    </row>
    <row r="591" spans="1:1" s="199" customFormat="1">
      <c r="A591" s="214"/>
    </row>
    <row r="592" spans="1:1" s="199" customFormat="1">
      <c r="A592" s="214"/>
    </row>
    <row r="593" spans="1:1" s="199" customFormat="1">
      <c r="A593" s="214"/>
    </row>
    <row r="594" spans="1:1" s="199" customFormat="1">
      <c r="A594" s="214"/>
    </row>
    <row r="595" spans="1:1" s="199" customFormat="1">
      <c r="A595" s="214"/>
    </row>
    <row r="596" spans="1:1" s="199" customFormat="1">
      <c r="A596" s="214"/>
    </row>
    <row r="597" spans="1:1" s="199" customFormat="1">
      <c r="A597" s="214"/>
    </row>
    <row r="598" spans="1:1" s="199" customFormat="1">
      <c r="A598" s="214"/>
    </row>
    <row r="599" spans="1:1" s="199" customFormat="1">
      <c r="A599" s="214"/>
    </row>
    <row r="600" spans="1:1" s="199" customFormat="1">
      <c r="A600" s="214"/>
    </row>
    <row r="601" spans="1:1" s="199" customFormat="1">
      <c r="A601" s="214"/>
    </row>
    <row r="602" spans="1:1" s="199" customFormat="1">
      <c r="A602" s="214"/>
    </row>
    <row r="603" spans="1:1" s="199" customFormat="1">
      <c r="A603" s="214"/>
    </row>
    <row r="604" spans="1:1" s="199" customFormat="1">
      <c r="A604" s="214"/>
    </row>
    <row r="605" spans="1:1" s="199" customFormat="1">
      <c r="A605" s="214"/>
    </row>
  </sheetData>
  <mergeCells count="23">
    <mergeCell ref="G36:K36"/>
    <mergeCell ref="N30:P30"/>
    <mergeCell ref="B18:C18"/>
    <mergeCell ref="D18:G18"/>
    <mergeCell ref="C19:G19"/>
    <mergeCell ref="C20:G20"/>
    <mergeCell ref="C21:G21"/>
    <mergeCell ref="C22:G22"/>
    <mergeCell ref="C28:G28"/>
    <mergeCell ref="C29:G29"/>
    <mergeCell ref="C23:G23"/>
    <mergeCell ref="C24:G24"/>
    <mergeCell ref="C25:G25"/>
    <mergeCell ref="C26:G26"/>
    <mergeCell ref="C27:G27"/>
    <mergeCell ref="B4:D4"/>
    <mergeCell ref="N4:P4"/>
    <mergeCell ref="B17:D17"/>
    <mergeCell ref="N17:P17"/>
    <mergeCell ref="H4:K4"/>
    <mergeCell ref="H17:K17"/>
    <mergeCell ref="B14:P14"/>
    <mergeCell ref="N15:P15"/>
  </mergeCells>
  <conditionalFormatting sqref="R6:R13">
    <cfRule type="cellIs" dxfId="39" priority="46" stopIfTrue="1" operator="equal">
      <formula>"error"</formula>
    </cfRule>
    <cfRule type="cellIs" dxfId="38" priority="47" stopIfTrue="1" operator="equal">
      <formula>"empty"</formula>
    </cfRule>
    <cfRule type="cellIs" dxfId="37" priority="48" stopIfTrue="1" operator="greaterThan">
      <formula>0</formula>
    </cfRule>
  </conditionalFormatting>
  <conditionalFormatting sqref="R19:R29">
    <cfRule type="cellIs" dxfId="36" priority="2" stopIfTrue="1" operator="equal">
      <formula>"error"</formula>
    </cfRule>
    <cfRule type="cellIs" dxfId="35" priority="3" stopIfTrue="1" operator="equal">
      <formula>"empty"</formula>
    </cfRule>
    <cfRule type="cellIs" dxfId="34" priority="4" stopIfTrue="1" operator="greaterThan">
      <formula>0</formula>
    </cfRule>
    <cfRule type="cellIs" dxfId="33" priority="5" stopIfTrue="1" operator="equal">
      <formula>"error"</formula>
    </cfRule>
    <cfRule type="cellIs" dxfId="32" priority="6" stopIfTrue="1" operator="equal">
      <formula>"empty"</formula>
    </cfRule>
    <cfRule type="cellIs" dxfId="31" priority="7" stopIfTrue="1" operator="greaterThan">
      <formula>0</formula>
    </cfRule>
    <cfRule type="cellIs" dxfId="30" priority="8" stopIfTrue="1" operator="equal">
      <formula>"error"</formula>
    </cfRule>
    <cfRule type="cellIs" dxfId="29" priority="9" stopIfTrue="1" operator="equal">
      <formula>"empty"</formula>
    </cfRule>
    <cfRule type="cellIs" dxfId="28" priority="10" stopIfTrue="1" operator="greaterThan">
      <formula>0</formula>
    </cfRule>
  </conditionalFormatting>
  <conditionalFormatting sqref="R14:S15">
    <cfRule type="cellIs" dxfId="27" priority="20" stopIfTrue="1" operator="greaterThan">
      <formula>0</formula>
    </cfRule>
  </conditionalFormatting>
  <conditionalFormatting sqref="R30:T31">
    <cfRule type="cellIs" dxfId="26" priority="18" stopIfTrue="1" operator="greaterThan">
      <formula>0</formula>
    </cfRule>
  </conditionalFormatting>
  <conditionalFormatting sqref="S6:S13">
    <cfRule type="cellIs" dxfId="25" priority="12" stopIfTrue="1" operator="greaterThan">
      <formula>0</formula>
    </cfRule>
  </conditionalFormatting>
  <conditionalFormatting sqref="S19:T29">
    <cfRule type="cellIs" dxfId="24" priority="1" stopIfTrue="1" operator="greaterThan">
      <formula>0</formula>
    </cfRule>
  </conditionalFormatting>
  <conditionalFormatting sqref="T6:T17">
    <cfRule type="cellIs" dxfId="23" priority="23" stopIfTrue="1" operator="greaterThan">
      <formula>0</formula>
    </cfRule>
  </conditionalFormatting>
  <dataValidations count="9">
    <dataValidation type="list" allowBlank="1" showInputMessage="1" showErrorMessage="1" sqref="B6:B13" xr:uid="{00000000-0002-0000-0300-000000000000}">
      <formula1>Prefix</formula1>
    </dataValidation>
    <dataValidation type="decimal" allowBlank="1" showInputMessage="1" showErrorMessage="1" errorTitle="Cal Months" error="Cannot enter more than 12 months" promptTitle="Cal Months" prompt="If Cal months are used, DO NOT use Acad or Sum months" sqref="N6:N13" xr:uid="{00000000-0002-0000-0300-000002000000}">
      <formula1>0</formula1>
      <formula2>12</formula2>
    </dataValidation>
    <dataValidation type="decimal" showInputMessage="1" showErrorMessage="1" error="Cannot enter more than 9 months for academic months" promptTitle="Academic Months" prompt="Use EITHER Cal months OR Acad months.  Acad and Sum months may be used for the same employee" sqref="O6:O13 O20:O29" xr:uid="{00000000-0002-0000-0300-000003000000}">
      <formula1>0</formula1>
      <formula2>9</formula2>
    </dataValidation>
    <dataValidation type="decimal" allowBlank="1" showInputMessage="1" showErrorMessage="1" errorTitle="Sum Months" error="Cannot enter more than 3 months" promptTitle="Summer Months" prompt="Academic and summer months may be used for the same employee.  Do not use Cal months with Acad or Sum months" sqref="P6:P13 P20:P29" xr:uid="{00000000-0002-0000-0300-000004000000}">
      <formula1>0</formula1>
      <formula2>3</formula2>
    </dataValidation>
    <dataValidation type="decimal" allowBlank="1" showInputMessage="1" showErrorMessage="1" errorTitle="Calendar Months" error="Do not enter more than 12 months." promptTitle="Cal Months" prompt="Use EITHER Cal Months OR Acad and/or Sum Months" sqref="N20:N29" xr:uid="{00000000-0002-0000-0300-000005000000}">
      <formula1>0</formula1>
      <formula2>12</formula2>
    </dataValidation>
    <dataValidation type="decimal" errorStyle="information" operator="equal" allowBlank="1" showInputMessage="1" showErrorMessage="1" errorTitle="Whoa there!" error="Are you sure you want to change this?  Typically, the Regular fringe for Post-doc is 1.75%." promptTitle="Post-doc" prompt="See the Reference tab for rates for each employment category" sqref="I19" xr:uid="{05697F30-86BF-46A8-8743-B7B904AD06FC}">
      <formula1>0.0185</formula1>
    </dataValidation>
    <dataValidation type="decimal" errorStyle="information" operator="equal" allowBlank="1" showInputMessage="1" showErrorMessage="1" errorTitle="Whoa there!" error="Sure you want to change this?  Graduate Students usually have .3%" promptTitle="Graduate Students" prompt="See the Reference tab for rates for each employment category" sqref="I20:I21" xr:uid="{4357B96B-EC00-480D-B269-FEFAF327C072}">
      <formula1>0.002</formula1>
    </dataValidation>
    <dataValidation allowBlank="1" showInputMessage="1" showErrorMessage="1" prompt="Use Cal. Months only for Post Doc" sqref="N19:P19" xr:uid="{00000000-0002-0000-0300-00000B000000}"/>
    <dataValidation type="list" allowBlank="1" showInputMessage="1" showErrorMessage="1" sqref="G39:G41" xr:uid="{97591529-0C43-45BE-82F4-3D9F42BC750E}">
      <formula1>"Annual, Academic, Summer"</formula1>
    </dataValidation>
  </dataValidations>
  <pageMargins left="0.5" right="0.5" top="0.53" bottom="0.5" header="0.3" footer="0.3"/>
  <pageSetup scale="67" orientation="landscape" r:id="rId1"/>
  <ignoredErrors>
    <ignoredError sqref="C23:G29 H23 O19:O29 P19:P29 N19:N29 B7:H13 N6:P13 L6:L13 L19:L29 H25:H28 B6:G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Please select an employee classification" xr:uid="{3A89794B-D552-4670-93A6-8B4B59E62B59}">
          <x14:formula1>
            <xm:f>Reference!$A$30:$A$37</xm:f>
          </x14:formula1>
          <xm:sqref>H6:H13 H22:H29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 tint="-0.499984740745262"/>
    <pageSetUpPr fitToPage="1"/>
  </sheetPr>
  <dimension ref="A1:CZ738"/>
  <sheetViews>
    <sheetView zoomScaleNormal="100" workbookViewId="0">
      <selection activeCell="J21" sqref="J21"/>
    </sheetView>
  </sheetViews>
  <sheetFormatPr defaultColWidth="9.1796875" defaultRowHeight="13"/>
  <cols>
    <col min="1" max="1" width="2.54296875" style="2" customWidth="1"/>
    <col min="2" max="2" width="4.54296875" style="3" customWidth="1"/>
    <col min="3" max="3" width="14.453125" style="3" bestFit="1" customWidth="1"/>
    <col min="4" max="4" width="7.453125" style="3" bestFit="1" customWidth="1"/>
    <col min="5" max="5" width="13.81640625" style="3" bestFit="1" customWidth="1"/>
    <col min="6" max="6" width="5" style="3" customWidth="1"/>
    <col min="7" max="7" width="11" style="3" customWidth="1"/>
    <col min="8" max="8" width="37.81640625" style="3" customWidth="1"/>
    <col min="9" max="9" width="9.54296875" style="3" hidden="1" customWidth="1"/>
    <col min="10" max="10" width="9.54296875" style="3" customWidth="1"/>
    <col min="11" max="11" width="9.54296875" style="3" hidden="1" customWidth="1"/>
    <col min="12" max="12" width="9.54296875" style="3" customWidth="1"/>
    <col min="13" max="13" width="1.54296875" style="3" hidden="1" customWidth="1"/>
    <col min="14" max="16" width="8.1796875" style="3" bestFit="1" customWidth="1"/>
    <col min="17" max="17" width="1.453125" style="3" customWidth="1"/>
    <col min="18" max="18" width="10.54296875" style="3" customWidth="1"/>
    <col min="19" max="19" width="10.453125" style="3" customWidth="1"/>
    <col min="20" max="20" width="12.453125" style="3" customWidth="1"/>
    <col min="21" max="21" width="10.54296875" style="199" customWidth="1"/>
    <col min="22" max="104" width="9.1796875" style="199"/>
    <col min="105" max="16384" width="9.1796875" style="3"/>
  </cols>
  <sheetData>
    <row r="1" spans="1:104" s="1" customFormat="1" ht="25.5" customHeight="1" thickBot="1">
      <c r="A1" s="96" t="s">
        <v>81</v>
      </c>
      <c r="B1" s="97"/>
      <c r="C1" s="97"/>
      <c r="D1" s="96"/>
      <c r="E1" s="171">
        <f>'P-3'!H1+1</f>
        <v>1096</v>
      </c>
      <c r="F1" s="97"/>
      <c r="G1" s="96" t="s">
        <v>19</v>
      </c>
      <c r="H1" s="300">
        <f>E1+364</f>
        <v>1460</v>
      </c>
      <c r="I1" s="96"/>
      <c r="J1" s="97"/>
      <c r="K1" s="97"/>
      <c r="L1" s="97"/>
      <c r="M1" s="97"/>
      <c r="N1" s="96"/>
      <c r="O1" s="97"/>
      <c r="P1" s="97"/>
      <c r="Q1" s="96"/>
      <c r="R1" s="97"/>
      <c r="S1" s="97"/>
      <c r="T1" s="96"/>
      <c r="U1" s="210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</row>
    <row r="2" spans="1:104" ht="25" customHeight="1">
      <c r="A2" s="283" t="s">
        <v>1</v>
      </c>
      <c r="B2" s="280"/>
      <c r="C2" s="304"/>
      <c r="D2" s="280"/>
      <c r="E2" s="280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 t="s">
        <v>20</v>
      </c>
      <c r="T2" s="9">
        <v>4</v>
      </c>
      <c r="U2" s="201"/>
    </row>
    <row r="3" spans="1:104" ht="25" customHeight="1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9"/>
      <c r="U3" s="201"/>
    </row>
    <row r="4" spans="1:104" ht="25" customHeight="1">
      <c r="A4" s="10"/>
      <c r="B4" s="322" t="s">
        <v>21</v>
      </c>
      <c r="C4" s="322"/>
      <c r="D4" s="322"/>
      <c r="E4" s="7"/>
      <c r="F4" s="7"/>
      <c r="G4" s="7"/>
      <c r="H4" s="343" t="s">
        <v>22</v>
      </c>
      <c r="I4" s="343"/>
      <c r="J4" s="343"/>
      <c r="K4" s="343"/>
      <c r="L4" s="7"/>
      <c r="M4" s="7"/>
      <c r="N4" s="323" t="s">
        <v>23</v>
      </c>
      <c r="O4" s="324"/>
      <c r="P4" s="325"/>
      <c r="Q4" s="11"/>
      <c r="R4" s="12"/>
      <c r="S4" s="12"/>
      <c r="T4" s="7"/>
    </row>
    <row r="5" spans="1:104" s="38" customFormat="1" ht="48" customHeight="1">
      <c r="A5" s="36"/>
      <c r="B5" s="37" t="s">
        <v>24</v>
      </c>
      <c r="C5" s="37" t="s">
        <v>25</v>
      </c>
      <c r="D5" s="37" t="s">
        <v>26</v>
      </c>
      <c r="E5" s="37" t="s">
        <v>27</v>
      </c>
      <c r="F5" s="37" t="s">
        <v>28</v>
      </c>
      <c r="G5" s="37" t="s">
        <v>29</v>
      </c>
      <c r="H5" s="241" t="s">
        <v>30</v>
      </c>
      <c r="I5" s="241" t="s">
        <v>31</v>
      </c>
      <c r="J5" s="241" t="s">
        <v>82</v>
      </c>
      <c r="K5" s="241" t="s">
        <v>75</v>
      </c>
      <c r="L5" s="37" t="s">
        <v>83</v>
      </c>
      <c r="N5" s="39" t="s">
        <v>33</v>
      </c>
      <c r="O5" s="37" t="s">
        <v>34</v>
      </c>
      <c r="P5" s="41" t="s">
        <v>35</v>
      </c>
      <c r="R5" s="38" t="s">
        <v>36</v>
      </c>
      <c r="S5" s="38" t="s">
        <v>37</v>
      </c>
      <c r="T5" s="38" t="s">
        <v>38</v>
      </c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</row>
    <row r="6" spans="1:104" s="14" customFormat="1" ht="25" customHeight="1">
      <c r="A6" s="13" t="s">
        <v>39</v>
      </c>
      <c r="B6" s="239">
        <f>'P-1'!B6</f>
        <v>0</v>
      </c>
      <c r="C6" s="239">
        <f>'P-1'!C6</f>
        <v>0</v>
      </c>
      <c r="D6" s="239">
        <f>'P-1'!D6</f>
        <v>0</v>
      </c>
      <c r="E6" s="239">
        <f>'P-1'!E6</f>
        <v>0</v>
      </c>
      <c r="F6" s="239">
        <f>'P-1'!F6</f>
        <v>0</v>
      </c>
      <c r="G6" s="239">
        <f>'P-1'!G6</f>
        <v>0</v>
      </c>
      <c r="H6" s="104" t="s">
        <v>40</v>
      </c>
      <c r="I6" s="237" t="str">
        <f t="shared" ref="I6:I13" si="0">IF(H6="Faculty",(Faculty3),IF(H6="Administrative/Executive",(Admin_Exec3),IF(H6="Staff",(Staff3),IF(H6="OPS Other/OPS Student",(OPS_Undergrad_OPS_Other3),IF(H6="OPS Grad/PhD/Post Doc/Fellowships",(Grad_PostDoc_Fellows3),IF(H6="OPS Faculty (Adjunct, Medical Resident, Housing Staff)",(OPS_Faculty3),"0"))))))</f>
        <v>0</v>
      </c>
      <c r="J6" s="237">
        <f>VLOOKUP(H6,Reference!$A$30:$F$37,5,FALSE)</f>
        <v>0</v>
      </c>
      <c r="K6" s="269">
        <f>'P-1'!J6</f>
        <v>0</v>
      </c>
      <c r="L6" s="180">
        <f>ROUND((K6*(1+Cover!$D$25)^3),0)</f>
        <v>0</v>
      </c>
      <c r="N6" s="270">
        <f>'P-3'!N6</f>
        <v>0</v>
      </c>
      <c r="O6" s="271">
        <f>'P-3'!O6</f>
        <v>0</v>
      </c>
      <c r="P6" s="272">
        <f>'P-3'!P6</f>
        <v>0</v>
      </c>
      <c r="R6" s="276">
        <f>ROUND(IF(NOT((ISBLANK(L6))),IF((OR(AND(ISBLANK(N6),ISBLANK(O6),ISBLANK(P6)),(N6+O6+P6)=0)),0,IF((AND((N6&gt;0),((O6+P6)&gt;0))),"error",IF((N6&gt;0),(L6*(N6/12)),(L6*((O6+P6)/9))))),"empty "),0)</f>
        <v>0</v>
      </c>
      <c r="S6" s="254">
        <f>R6*J6</f>
        <v>0</v>
      </c>
      <c r="T6" s="276">
        <f t="shared" ref="T6:T13" si="1">R6+S6</f>
        <v>0</v>
      </c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</row>
    <row r="7" spans="1:104" s="14" customFormat="1" ht="25" customHeight="1">
      <c r="A7" s="13" t="s">
        <v>41</v>
      </c>
      <c r="B7" s="239">
        <f>'P-1'!B7</f>
        <v>0</v>
      </c>
      <c r="C7" s="239">
        <f>'P-1'!C7</f>
        <v>0</v>
      </c>
      <c r="D7" s="239">
        <f>'P-1'!D7</f>
        <v>0</v>
      </c>
      <c r="E7" s="239">
        <f>'P-1'!E7</f>
        <v>0</v>
      </c>
      <c r="F7" s="239">
        <f>'P-1'!F7</f>
        <v>0</v>
      </c>
      <c r="G7" s="239">
        <f>'P-1'!G7</f>
        <v>0</v>
      </c>
      <c r="H7" s="104" t="str">
        <f>'P-3'!H7</f>
        <v>None</v>
      </c>
      <c r="I7" s="237" t="str">
        <f t="shared" si="0"/>
        <v>0</v>
      </c>
      <c r="J7" s="237">
        <f>VLOOKUP(H7,Reference!$A$30:$F$37,5,FALSE)</f>
        <v>0</v>
      </c>
      <c r="K7" s="269">
        <f>'P-1'!J7</f>
        <v>0</v>
      </c>
      <c r="L7" s="180">
        <f>ROUND((K7*(1+Cover!$D$25)^3),0)</f>
        <v>0</v>
      </c>
      <c r="N7" s="270">
        <f>'P-3'!N7</f>
        <v>0</v>
      </c>
      <c r="O7" s="271">
        <f>'P-3'!O7</f>
        <v>0</v>
      </c>
      <c r="P7" s="272">
        <f>'P-3'!P7</f>
        <v>0</v>
      </c>
      <c r="R7" s="276">
        <f t="shared" ref="R7:R13" si="2">ROUND(IF(NOT((ISBLANK(L7))),IF((OR(AND(ISBLANK(N7),ISBLANK(O7),ISBLANK(P7)),(N7+O7+P7)=0)),0,IF((AND((N7&gt;0),((O7+P7)&gt;0))),"error",IF((N7&gt;0),(L7*(N7/12)),(L7*((O7+P7)/9))))),"empty "),0)</f>
        <v>0</v>
      </c>
      <c r="S7" s="254">
        <f t="shared" ref="S7:S13" si="3">R7*J7</f>
        <v>0</v>
      </c>
      <c r="T7" s="276">
        <f t="shared" si="1"/>
        <v>0</v>
      </c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</row>
    <row r="8" spans="1:104" s="14" customFormat="1" ht="25" customHeight="1">
      <c r="A8" s="13" t="s">
        <v>42</v>
      </c>
      <c r="B8" s="239">
        <f>'P-1'!B8</f>
        <v>0</v>
      </c>
      <c r="C8" s="239">
        <f>'P-1'!C8</f>
        <v>0</v>
      </c>
      <c r="D8" s="239">
        <f>'P-1'!D8</f>
        <v>0</v>
      </c>
      <c r="E8" s="239">
        <f>'P-1'!E8</f>
        <v>0</v>
      </c>
      <c r="F8" s="239">
        <f>'P-1'!F8</f>
        <v>0</v>
      </c>
      <c r="G8" s="239">
        <f>'P-1'!G8</f>
        <v>0</v>
      </c>
      <c r="H8" s="104" t="str">
        <f>'P-3'!H8</f>
        <v>None</v>
      </c>
      <c r="I8" s="237" t="str">
        <f t="shared" si="0"/>
        <v>0</v>
      </c>
      <c r="J8" s="237">
        <f>VLOOKUP(H8,Reference!$A$30:$F$37,5,FALSE)</f>
        <v>0</v>
      </c>
      <c r="K8" s="269">
        <f>'P-1'!J8</f>
        <v>0</v>
      </c>
      <c r="L8" s="180">
        <f>ROUND((K8*(1+Cover!$D$25)^3),0)</f>
        <v>0</v>
      </c>
      <c r="N8" s="270">
        <f>'P-3'!N8</f>
        <v>0</v>
      </c>
      <c r="O8" s="271">
        <f>'P-3'!O8</f>
        <v>0</v>
      </c>
      <c r="P8" s="272">
        <f>'P-3'!P8</f>
        <v>0</v>
      </c>
      <c r="R8" s="276">
        <f t="shared" si="2"/>
        <v>0</v>
      </c>
      <c r="S8" s="254">
        <f t="shared" si="3"/>
        <v>0</v>
      </c>
      <c r="T8" s="276">
        <f t="shared" si="1"/>
        <v>0</v>
      </c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</row>
    <row r="9" spans="1:104" s="14" customFormat="1" ht="25" customHeight="1">
      <c r="A9" s="13" t="s">
        <v>43</v>
      </c>
      <c r="B9" s="239">
        <f>'P-1'!B9</f>
        <v>0</v>
      </c>
      <c r="C9" s="239">
        <f>'P-1'!C9</f>
        <v>0</v>
      </c>
      <c r="D9" s="239">
        <f>'P-1'!D9</f>
        <v>0</v>
      </c>
      <c r="E9" s="239">
        <f>'P-1'!E9</f>
        <v>0</v>
      </c>
      <c r="F9" s="239">
        <f>'P-1'!F9</f>
        <v>0</v>
      </c>
      <c r="G9" s="239">
        <f>'P-1'!G9</f>
        <v>0</v>
      </c>
      <c r="H9" s="104" t="str">
        <f>'P-3'!H9</f>
        <v>None</v>
      </c>
      <c r="I9" s="237" t="str">
        <f t="shared" si="0"/>
        <v>0</v>
      </c>
      <c r="J9" s="237">
        <f>VLOOKUP(H9,Reference!$A$30:$F$37,5,FALSE)</f>
        <v>0</v>
      </c>
      <c r="K9" s="269">
        <f>'P-1'!J9</f>
        <v>0</v>
      </c>
      <c r="L9" s="180">
        <f>ROUND((K9*(1+Cover!$D$25)^3),0)</f>
        <v>0</v>
      </c>
      <c r="N9" s="270">
        <f>'P-3'!N9</f>
        <v>0</v>
      </c>
      <c r="O9" s="271">
        <f>'P-3'!O9</f>
        <v>0</v>
      </c>
      <c r="P9" s="272">
        <f>'P-3'!P9</f>
        <v>0</v>
      </c>
      <c r="R9" s="276">
        <f t="shared" si="2"/>
        <v>0</v>
      </c>
      <c r="S9" s="254">
        <f t="shared" si="3"/>
        <v>0</v>
      </c>
      <c r="T9" s="276">
        <f t="shared" si="1"/>
        <v>0</v>
      </c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</row>
    <row r="10" spans="1:104" s="14" customFormat="1" ht="25" customHeight="1">
      <c r="A10" s="13" t="s">
        <v>44</v>
      </c>
      <c r="B10" s="239">
        <f>'P-1'!B10</f>
        <v>0</v>
      </c>
      <c r="C10" s="239">
        <f>'P-1'!C10</f>
        <v>0</v>
      </c>
      <c r="D10" s="239">
        <f>'P-1'!D10</f>
        <v>0</v>
      </c>
      <c r="E10" s="239">
        <f>'P-1'!E10</f>
        <v>0</v>
      </c>
      <c r="F10" s="239">
        <f>'P-1'!F10</f>
        <v>0</v>
      </c>
      <c r="G10" s="239">
        <f>'P-1'!G10</f>
        <v>0</v>
      </c>
      <c r="H10" s="104" t="str">
        <f>'P-3'!H10</f>
        <v>None</v>
      </c>
      <c r="I10" s="237" t="str">
        <f t="shared" si="0"/>
        <v>0</v>
      </c>
      <c r="J10" s="237">
        <f>VLOOKUP(H10,Reference!$A$30:$F$37,5,FALSE)</f>
        <v>0</v>
      </c>
      <c r="K10" s="269">
        <f>'P-1'!J10</f>
        <v>0</v>
      </c>
      <c r="L10" s="180">
        <f>ROUND((K10*(1+Cover!$D$25)^3),0)</f>
        <v>0</v>
      </c>
      <c r="N10" s="270">
        <f>'P-3'!N10</f>
        <v>0</v>
      </c>
      <c r="O10" s="271">
        <f>'P-3'!O10</f>
        <v>0</v>
      </c>
      <c r="P10" s="272">
        <f>'P-3'!P10</f>
        <v>0</v>
      </c>
      <c r="R10" s="276">
        <f t="shared" si="2"/>
        <v>0</v>
      </c>
      <c r="S10" s="254">
        <f t="shared" si="3"/>
        <v>0</v>
      </c>
      <c r="T10" s="276">
        <f t="shared" si="1"/>
        <v>0</v>
      </c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</row>
    <row r="11" spans="1:104" s="14" customFormat="1" ht="25" customHeight="1">
      <c r="A11" s="13" t="s">
        <v>45</v>
      </c>
      <c r="B11" s="239">
        <f>'P-1'!B11</f>
        <v>0</v>
      </c>
      <c r="C11" s="239">
        <f>'P-1'!C11</f>
        <v>0</v>
      </c>
      <c r="D11" s="239">
        <f>'P-1'!D11</f>
        <v>0</v>
      </c>
      <c r="E11" s="239">
        <f>'P-1'!E11</f>
        <v>0</v>
      </c>
      <c r="F11" s="239">
        <f>'P-1'!F11</f>
        <v>0</v>
      </c>
      <c r="G11" s="239">
        <f>'P-1'!G11</f>
        <v>0</v>
      </c>
      <c r="H11" s="104" t="str">
        <f>'P-3'!H11</f>
        <v>None</v>
      </c>
      <c r="I11" s="237" t="str">
        <f t="shared" si="0"/>
        <v>0</v>
      </c>
      <c r="J11" s="237">
        <f>VLOOKUP(H11,Reference!$A$30:$F$37,5,FALSE)</f>
        <v>0</v>
      </c>
      <c r="K11" s="269">
        <f>'P-1'!J11</f>
        <v>0</v>
      </c>
      <c r="L11" s="180">
        <f>ROUND((K11*(1+Cover!$D$25)^3),0)</f>
        <v>0</v>
      </c>
      <c r="N11" s="270">
        <f>'P-3'!N11</f>
        <v>0</v>
      </c>
      <c r="O11" s="271">
        <f>'P-3'!O11</f>
        <v>0</v>
      </c>
      <c r="P11" s="272">
        <f>'P-3'!P11</f>
        <v>0</v>
      </c>
      <c r="R11" s="276">
        <f t="shared" si="2"/>
        <v>0</v>
      </c>
      <c r="S11" s="254">
        <f t="shared" si="3"/>
        <v>0</v>
      </c>
      <c r="T11" s="276">
        <f t="shared" si="1"/>
        <v>0</v>
      </c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</row>
    <row r="12" spans="1:104" s="14" customFormat="1" ht="25" customHeight="1">
      <c r="A12" s="13" t="s">
        <v>46</v>
      </c>
      <c r="B12" s="239">
        <f>'P-1'!B12</f>
        <v>0</v>
      </c>
      <c r="C12" s="239">
        <f>'P-1'!C12</f>
        <v>0</v>
      </c>
      <c r="D12" s="239">
        <f>'P-1'!D12</f>
        <v>0</v>
      </c>
      <c r="E12" s="239">
        <f>'P-1'!E12</f>
        <v>0</v>
      </c>
      <c r="F12" s="239">
        <f>'P-1'!F12</f>
        <v>0</v>
      </c>
      <c r="G12" s="239">
        <f>'P-1'!G12</f>
        <v>0</v>
      </c>
      <c r="H12" s="104" t="str">
        <f>'P-3'!H12</f>
        <v>None</v>
      </c>
      <c r="I12" s="237" t="str">
        <f t="shared" si="0"/>
        <v>0</v>
      </c>
      <c r="J12" s="237">
        <f>VLOOKUP(H12,Reference!$A$30:$F$37,5,FALSE)</f>
        <v>0</v>
      </c>
      <c r="K12" s="269">
        <f>'P-1'!J12</f>
        <v>0</v>
      </c>
      <c r="L12" s="180">
        <f>ROUND((K12*(1+Cover!$D$25)^3),0)</f>
        <v>0</v>
      </c>
      <c r="N12" s="270">
        <f>'P-3'!N12</f>
        <v>0</v>
      </c>
      <c r="O12" s="271">
        <f>'P-3'!O12</f>
        <v>0</v>
      </c>
      <c r="P12" s="272">
        <f>'P-3'!P12</f>
        <v>0</v>
      </c>
      <c r="R12" s="276">
        <f t="shared" si="2"/>
        <v>0</v>
      </c>
      <c r="S12" s="254">
        <f t="shared" si="3"/>
        <v>0</v>
      </c>
      <c r="T12" s="276">
        <f t="shared" si="1"/>
        <v>0</v>
      </c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</row>
    <row r="13" spans="1:104" s="14" customFormat="1" ht="25" customHeight="1" thickBot="1">
      <c r="A13" s="13" t="s">
        <v>47</v>
      </c>
      <c r="B13" s="239">
        <f>'P-1'!B13</f>
        <v>0</v>
      </c>
      <c r="C13" s="239">
        <f>'P-1'!C13</f>
        <v>0</v>
      </c>
      <c r="D13" s="239">
        <f>'P-1'!D13</f>
        <v>0</v>
      </c>
      <c r="E13" s="239">
        <f>'P-1'!E13</f>
        <v>0</v>
      </c>
      <c r="F13" s="239">
        <f>'P-1'!F13</f>
        <v>0</v>
      </c>
      <c r="G13" s="239">
        <f>'P-1'!G13</f>
        <v>0</v>
      </c>
      <c r="H13" s="104" t="str">
        <f>'P-3'!H13</f>
        <v>None</v>
      </c>
      <c r="I13" s="237" t="str">
        <f t="shared" si="0"/>
        <v>0</v>
      </c>
      <c r="J13" s="237">
        <f>VLOOKUP(H13,Reference!$A$30:$F$37,5,FALSE)</f>
        <v>0</v>
      </c>
      <c r="K13" s="269">
        <f>'P-1'!J13</f>
        <v>0</v>
      </c>
      <c r="L13" s="180">
        <f>ROUND((K13*(1+Cover!$D$25)^3),0)</f>
        <v>0</v>
      </c>
      <c r="N13" s="273">
        <f>'P-3'!N13</f>
        <v>0</v>
      </c>
      <c r="O13" s="274">
        <f>'P-3'!O13</f>
        <v>0</v>
      </c>
      <c r="P13" s="275">
        <f>'P-3'!P13</f>
        <v>0</v>
      </c>
      <c r="R13" s="276">
        <f t="shared" si="2"/>
        <v>0</v>
      </c>
      <c r="S13" s="254">
        <f t="shared" si="3"/>
        <v>0</v>
      </c>
      <c r="T13" s="276">
        <f t="shared" si="1"/>
        <v>0</v>
      </c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</row>
    <row r="14" spans="1:104" ht="25" customHeight="1">
      <c r="A14" s="13" t="s">
        <v>48</v>
      </c>
      <c r="B14" s="327" t="s">
        <v>77</v>
      </c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217"/>
      <c r="R14" s="218"/>
      <c r="S14" s="123"/>
      <c r="T14" s="218">
        <f>ROUND(R14+S14,0)</f>
        <v>0</v>
      </c>
    </row>
    <row r="15" spans="1:104" ht="25" customHeight="1">
      <c r="L15" s="15"/>
      <c r="N15" s="328" t="s">
        <v>50</v>
      </c>
      <c r="O15" s="328"/>
      <c r="P15" s="328"/>
      <c r="Q15" s="20"/>
      <c r="R15" s="106">
        <f>ROUND(SUM(R6:R14),0)</f>
        <v>0</v>
      </c>
      <c r="S15" s="106">
        <f>ROUND(SUM(S6:S14),0)</f>
        <v>0</v>
      </c>
      <c r="T15" s="106">
        <f>SUM(T6:T14)</f>
        <v>0</v>
      </c>
    </row>
    <row r="16" spans="1:104" ht="25" customHeight="1" thickBot="1">
      <c r="L16" s="15"/>
      <c r="N16" s="46"/>
      <c r="O16" s="46"/>
      <c r="P16" s="46"/>
      <c r="Q16" s="46"/>
      <c r="R16" s="46"/>
      <c r="S16" s="46"/>
      <c r="T16" s="52"/>
    </row>
    <row r="17" spans="1:104" ht="25" customHeight="1">
      <c r="A17" s="10"/>
      <c r="B17" s="322" t="s">
        <v>51</v>
      </c>
      <c r="C17" s="322"/>
      <c r="D17" s="322"/>
      <c r="E17" s="7"/>
      <c r="F17" s="7"/>
      <c r="G17" s="7"/>
      <c r="H17" s="343" t="s">
        <v>22</v>
      </c>
      <c r="I17" s="343"/>
      <c r="J17" s="343"/>
      <c r="K17" s="343"/>
      <c r="L17" s="16"/>
      <c r="M17" s="7"/>
      <c r="N17" s="323" t="s">
        <v>23</v>
      </c>
      <c r="O17" s="324"/>
      <c r="P17" s="325"/>
      <c r="Q17" s="11"/>
      <c r="R17" s="17"/>
      <c r="S17" s="18"/>
      <c r="T17" s="19"/>
    </row>
    <row r="18" spans="1:104" s="44" customFormat="1" ht="48" customHeight="1">
      <c r="A18" s="42"/>
      <c r="B18" s="332" t="s">
        <v>52</v>
      </c>
      <c r="C18" s="332"/>
      <c r="D18" s="333" t="s">
        <v>29</v>
      </c>
      <c r="E18" s="333"/>
      <c r="F18" s="333"/>
      <c r="G18" s="333"/>
      <c r="H18" s="241" t="s">
        <v>53</v>
      </c>
      <c r="I18" s="241" t="s">
        <v>31</v>
      </c>
      <c r="J18" s="241" t="s">
        <v>82</v>
      </c>
      <c r="K18" s="241" t="s">
        <v>75</v>
      </c>
      <c r="L18" s="37" t="s">
        <v>83</v>
      </c>
      <c r="M18" s="38"/>
      <c r="N18" s="39" t="s">
        <v>33</v>
      </c>
      <c r="O18" s="37" t="s">
        <v>34</v>
      </c>
      <c r="P18" s="41" t="s">
        <v>35</v>
      </c>
      <c r="Q18" s="38"/>
      <c r="R18" s="38" t="s">
        <v>36</v>
      </c>
      <c r="S18" s="38" t="s">
        <v>37</v>
      </c>
      <c r="T18" s="43" t="s">
        <v>38</v>
      </c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  <c r="CZ18" s="213"/>
    </row>
    <row r="19" spans="1:104" ht="25" customHeight="1">
      <c r="B19" s="310">
        <f>'P-3'!B19</f>
        <v>0</v>
      </c>
      <c r="C19" s="335" t="s">
        <v>54</v>
      </c>
      <c r="D19" s="336"/>
      <c r="E19" s="336"/>
      <c r="F19" s="336"/>
      <c r="G19" s="337"/>
      <c r="H19" s="236" t="s">
        <v>55</v>
      </c>
      <c r="I19" s="253" t="e">
        <f>Grad_PostDoc_Fellows4</f>
        <v>#NAME?</v>
      </c>
      <c r="J19" s="237">
        <f>Reference!E33</f>
        <v>0.11801451600000001</v>
      </c>
      <c r="K19" s="269">
        <f>'P-1'!J19</f>
        <v>0</v>
      </c>
      <c r="L19" s="180">
        <f>ROUND((K19*(1+Cover!$D$25)^3),0)</f>
        <v>0</v>
      </c>
      <c r="N19" s="313">
        <f>'P-3'!N19</f>
        <v>0</v>
      </c>
      <c r="O19" s="314">
        <f>'P-3'!O19</f>
        <v>0</v>
      </c>
      <c r="P19" s="315">
        <f>'P-3'!P19</f>
        <v>0</v>
      </c>
      <c r="R19" s="277">
        <f t="shared" ref="R19" si="4">ROUND(IF(NOT((ISBLANK(L19))),IF((OR(AND(ISBLANK(N19),ISBLANK(O19),ISBLANK(P19)),(N19+O19+P19)=0)),0,IF((AND((N19&gt;0),((O19+P19)&gt;0))),"error",IF((N19&gt;0),(L19*(N19/12)*B19),((L19*((O19+P19)/9))*B19)))),"empty "),0)</f>
        <v>0</v>
      </c>
      <c r="S19" s="254">
        <f t="shared" ref="S19:S29" si="5">R19*J19</f>
        <v>0</v>
      </c>
      <c r="T19" s="278">
        <f>IFERROR((R19+S19),0)</f>
        <v>0</v>
      </c>
    </row>
    <row r="20" spans="1:104" ht="25" customHeight="1">
      <c r="B20" s="310">
        <f>'P-3'!B20</f>
        <v>0</v>
      </c>
      <c r="C20" s="335" t="s">
        <v>56</v>
      </c>
      <c r="D20" s="336"/>
      <c r="E20" s="336"/>
      <c r="F20" s="336"/>
      <c r="G20" s="337"/>
      <c r="H20" s="238" t="s">
        <v>57</v>
      </c>
      <c r="I20" s="253" t="e">
        <f>Grad_PostDoc_Fellows4</f>
        <v>#NAME?</v>
      </c>
      <c r="J20" s="237">
        <f>Reference!E33</f>
        <v>0.11801451600000001</v>
      </c>
      <c r="K20" s="269">
        <f>'P-1'!J20</f>
        <v>0</v>
      </c>
      <c r="L20" s="180">
        <f>ROUND((K20*(1+Cover!$D$25)^3),0)</f>
        <v>0</v>
      </c>
      <c r="N20" s="313">
        <f>'P-3'!N20</f>
        <v>0</v>
      </c>
      <c r="O20" s="314">
        <f>'P-3'!O20</f>
        <v>0</v>
      </c>
      <c r="P20" s="315">
        <f>'P-3'!P20</f>
        <v>0</v>
      </c>
      <c r="R20" s="277">
        <f t="shared" ref="R20:R29" si="6">ROUND(IF(NOT((ISBLANK(L20))),IF((OR(AND(ISBLANK(N20),ISBLANK(O20),ISBLANK(P20)),(N20+O20+P20)=0)),0,IF((AND((N20&gt;0),((O20+P20)&gt;0))),"error",IF((N20&gt;0),(L20*(N20/12)*B20),((L20*((O20+P20)/9))*B20)))),"empty "),0)</f>
        <v>0</v>
      </c>
      <c r="S20" s="254">
        <f t="shared" si="5"/>
        <v>0</v>
      </c>
      <c r="T20" s="278">
        <f>IFERROR((R20+S20),0)</f>
        <v>0</v>
      </c>
    </row>
    <row r="21" spans="1:104" ht="25" customHeight="1">
      <c r="B21" s="310">
        <f>'P-3'!B21</f>
        <v>0</v>
      </c>
      <c r="C21" s="335" t="s">
        <v>58</v>
      </c>
      <c r="D21" s="336"/>
      <c r="E21" s="336"/>
      <c r="F21" s="336"/>
      <c r="G21" s="337"/>
      <c r="H21" s="236" t="s">
        <v>59</v>
      </c>
      <c r="I21" s="253" t="e">
        <f>OPS_Undergrad_OPS_Other4</f>
        <v>#NAME?</v>
      </c>
      <c r="J21" s="237">
        <f>Reference!E34</f>
        <v>6.3378166E-2</v>
      </c>
      <c r="K21" s="269">
        <f>'P-1'!J21</f>
        <v>0</v>
      </c>
      <c r="L21" s="180">
        <f>ROUND((K21*(1+Cover!$D$25)^3),0)</f>
        <v>0</v>
      </c>
      <c r="N21" s="313">
        <f>'P-3'!N21</f>
        <v>0</v>
      </c>
      <c r="O21" s="314">
        <f>'P-3'!O21</f>
        <v>0</v>
      </c>
      <c r="P21" s="315">
        <f>'P-3'!P21</f>
        <v>0</v>
      </c>
      <c r="R21" s="277">
        <f t="shared" si="6"/>
        <v>0</v>
      </c>
      <c r="S21" s="254">
        <f t="shared" si="5"/>
        <v>0</v>
      </c>
      <c r="T21" s="278">
        <f>IFERROR((R21+S21),0)</f>
        <v>0</v>
      </c>
    </row>
    <row r="22" spans="1:104" ht="25" customHeight="1">
      <c r="B22" s="310">
        <f>'P-3'!B22</f>
        <v>0</v>
      </c>
      <c r="C22" s="335" t="s">
        <v>60</v>
      </c>
      <c r="D22" s="336"/>
      <c r="E22" s="336"/>
      <c r="F22" s="336"/>
      <c r="G22" s="337"/>
      <c r="H22" s="104" t="s">
        <v>40</v>
      </c>
      <c r="I22" s="237" t="str">
        <f t="shared" ref="I22:I29" si="7">IF(H22="Faculty",(Faculty3),IF(H22="Administrative/Executive",(Admin_Exec3),IF(H22="Staff",(Staff3),IF(H22="OPS Other/OPS Student",(OPS_Undergrad_OPS_Other3),IF(H22="OPS Grad/PhD/Post Doc/Fellowships",(Grad_PostDoc_Fellows3),IF(H22="OPS Faculty (Adjunct, Medical Resident, Housing Staff)",(OPS_Faculty3),"0"))))))</f>
        <v>0</v>
      </c>
      <c r="J22" s="237">
        <f>VLOOKUP(H22,Reference!$A$30:$F$37,5,FALSE)</f>
        <v>0</v>
      </c>
      <c r="K22" s="269">
        <f>'P-1'!J22</f>
        <v>0</v>
      </c>
      <c r="L22" s="180">
        <f>ROUND((K22*(1+Cover!$D$25)^3),0)</f>
        <v>0</v>
      </c>
      <c r="N22" s="313">
        <f>'P-3'!N22</f>
        <v>0</v>
      </c>
      <c r="O22" s="314">
        <f>'P-3'!O22</f>
        <v>0</v>
      </c>
      <c r="P22" s="315">
        <f>'P-3'!P22</f>
        <v>0</v>
      </c>
      <c r="R22" s="277">
        <f t="shared" si="6"/>
        <v>0</v>
      </c>
      <c r="S22" s="254">
        <f t="shared" si="5"/>
        <v>0</v>
      </c>
      <c r="T22" s="278">
        <f>IFERROR((R22+S22),0)</f>
        <v>0</v>
      </c>
    </row>
    <row r="23" spans="1:104" ht="25" customHeight="1">
      <c r="B23" s="310">
        <f>'P-3'!B23</f>
        <v>0</v>
      </c>
      <c r="C23" s="338" t="str">
        <f>'P-1'!C23:G23</f>
        <v>Other -Specify</v>
      </c>
      <c r="D23" s="339"/>
      <c r="E23" s="339"/>
      <c r="F23" s="339"/>
      <c r="G23" s="340"/>
      <c r="H23" s="104" t="str">
        <f>'P-3'!H23</f>
        <v>None</v>
      </c>
      <c r="I23" s="237" t="str">
        <f t="shared" si="7"/>
        <v>0</v>
      </c>
      <c r="J23" s="237">
        <f>VLOOKUP(H23,Reference!$A$30:$F$37,5,FALSE)</f>
        <v>0</v>
      </c>
      <c r="K23" s="269">
        <f>'P-1'!J23</f>
        <v>0</v>
      </c>
      <c r="L23" s="180">
        <f>ROUND((K23*(1+Cover!$D$25)^3),0)</f>
        <v>0</v>
      </c>
      <c r="N23" s="313">
        <f>'P-3'!N23</f>
        <v>0</v>
      </c>
      <c r="O23" s="314">
        <f>'P-3'!O23</f>
        <v>0</v>
      </c>
      <c r="P23" s="315">
        <f>'P-3'!P23</f>
        <v>0</v>
      </c>
      <c r="R23" s="277">
        <f t="shared" si="6"/>
        <v>0</v>
      </c>
      <c r="S23" s="254">
        <f t="shared" si="5"/>
        <v>0</v>
      </c>
      <c r="T23" s="278">
        <f t="shared" ref="T23:T29" si="8">IFERROR((R23+S23),0)</f>
        <v>0</v>
      </c>
    </row>
    <row r="24" spans="1:104" ht="25" customHeight="1">
      <c r="B24" s="310">
        <f>'P-3'!B24</f>
        <v>0</v>
      </c>
      <c r="C24" s="338" t="str">
        <f>'P-1'!C24:G24</f>
        <v>Other -Specify</v>
      </c>
      <c r="D24" s="339"/>
      <c r="E24" s="339"/>
      <c r="F24" s="339"/>
      <c r="G24" s="340"/>
      <c r="H24" s="104" t="str">
        <f>'P-3'!H24</f>
        <v>None</v>
      </c>
      <c r="I24" s="237" t="str">
        <f t="shared" si="7"/>
        <v>0</v>
      </c>
      <c r="J24" s="237">
        <f>VLOOKUP(H24,Reference!$A$30:$F$37,5,FALSE)</f>
        <v>0</v>
      </c>
      <c r="K24" s="269">
        <f>'P-1'!J24</f>
        <v>0</v>
      </c>
      <c r="L24" s="180">
        <f>ROUND((K24*(1+Cover!$D$25)^3),0)</f>
        <v>0</v>
      </c>
      <c r="N24" s="313">
        <f>'P-3'!N24</f>
        <v>0</v>
      </c>
      <c r="O24" s="314">
        <f>'P-3'!O24</f>
        <v>0</v>
      </c>
      <c r="P24" s="315">
        <f>'P-3'!P24</f>
        <v>0</v>
      </c>
      <c r="R24" s="277">
        <f t="shared" si="6"/>
        <v>0</v>
      </c>
      <c r="S24" s="254">
        <f t="shared" si="5"/>
        <v>0</v>
      </c>
      <c r="T24" s="278">
        <f t="shared" si="8"/>
        <v>0</v>
      </c>
    </row>
    <row r="25" spans="1:104" ht="25" customHeight="1">
      <c r="B25" s="310">
        <f>'P-3'!B25</f>
        <v>0</v>
      </c>
      <c r="C25" s="338" t="str">
        <f>'P-1'!C25:G25</f>
        <v>Other -Specify</v>
      </c>
      <c r="D25" s="339"/>
      <c r="E25" s="339"/>
      <c r="F25" s="339"/>
      <c r="G25" s="340"/>
      <c r="H25" s="104" t="str">
        <f>'P-3'!H25</f>
        <v>None</v>
      </c>
      <c r="I25" s="237" t="str">
        <f t="shared" si="7"/>
        <v>0</v>
      </c>
      <c r="J25" s="237">
        <f>VLOOKUP(H25,Reference!$A$30:$F$37,5,FALSE)</f>
        <v>0</v>
      </c>
      <c r="K25" s="269">
        <f>'P-1'!J25</f>
        <v>0</v>
      </c>
      <c r="L25" s="180">
        <f>ROUND((K25*(1+Cover!$D$25)^3),0)</f>
        <v>0</v>
      </c>
      <c r="N25" s="313">
        <f>'P-3'!N25</f>
        <v>0</v>
      </c>
      <c r="O25" s="314">
        <f>'P-3'!O25</f>
        <v>0</v>
      </c>
      <c r="P25" s="315">
        <f>'P-3'!P25</f>
        <v>0</v>
      </c>
      <c r="R25" s="277">
        <f t="shared" si="6"/>
        <v>0</v>
      </c>
      <c r="S25" s="254">
        <f t="shared" si="5"/>
        <v>0</v>
      </c>
      <c r="T25" s="278">
        <f t="shared" si="8"/>
        <v>0</v>
      </c>
    </row>
    <row r="26" spans="1:104" ht="25" customHeight="1">
      <c r="B26" s="310">
        <f>'P-3'!B26</f>
        <v>0</v>
      </c>
      <c r="C26" s="338" t="str">
        <f>'P-1'!C26:G26</f>
        <v>Other -Specify</v>
      </c>
      <c r="D26" s="339"/>
      <c r="E26" s="339"/>
      <c r="F26" s="339"/>
      <c r="G26" s="340"/>
      <c r="H26" s="104" t="str">
        <f>'P-3'!H26</f>
        <v>None</v>
      </c>
      <c r="I26" s="237" t="str">
        <f t="shared" si="7"/>
        <v>0</v>
      </c>
      <c r="J26" s="237">
        <f>VLOOKUP(H26,Reference!$A$30:$F$37,5,FALSE)</f>
        <v>0</v>
      </c>
      <c r="K26" s="269">
        <f>'P-1'!J26</f>
        <v>0</v>
      </c>
      <c r="L26" s="180">
        <f>ROUND((K26*(1+Cover!$D$25)^3),0)</f>
        <v>0</v>
      </c>
      <c r="N26" s="313">
        <f>'P-3'!N26</f>
        <v>0</v>
      </c>
      <c r="O26" s="314">
        <f>'P-3'!O26</f>
        <v>0</v>
      </c>
      <c r="P26" s="315">
        <f>'P-3'!P26</f>
        <v>0</v>
      </c>
      <c r="R26" s="277">
        <f t="shared" si="6"/>
        <v>0</v>
      </c>
      <c r="S26" s="254">
        <f t="shared" si="5"/>
        <v>0</v>
      </c>
      <c r="T26" s="278">
        <f t="shared" si="8"/>
        <v>0</v>
      </c>
    </row>
    <row r="27" spans="1:104" ht="25" customHeight="1">
      <c r="B27" s="310">
        <f>'P-3'!B27</f>
        <v>0</v>
      </c>
      <c r="C27" s="338" t="str">
        <f>'P-1'!C27:G27</f>
        <v>Other -Specify</v>
      </c>
      <c r="D27" s="339"/>
      <c r="E27" s="339"/>
      <c r="F27" s="339"/>
      <c r="G27" s="340"/>
      <c r="H27" s="104" t="str">
        <f>'P-3'!H27</f>
        <v>None</v>
      </c>
      <c r="I27" s="237" t="str">
        <f t="shared" si="7"/>
        <v>0</v>
      </c>
      <c r="J27" s="237">
        <f>VLOOKUP(H27,Reference!$A$30:$F$37,5,FALSE)</f>
        <v>0</v>
      </c>
      <c r="K27" s="269">
        <f>'P-1'!J27</f>
        <v>0</v>
      </c>
      <c r="L27" s="180">
        <f>ROUND((K27*(1+Cover!$D$25)^3),0)</f>
        <v>0</v>
      </c>
      <c r="M27" s="20"/>
      <c r="N27" s="313">
        <f>'P-3'!N27</f>
        <v>0</v>
      </c>
      <c r="O27" s="314">
        <f>'P-3'!O27</f>
        <v>0</v>
      </c>
      <c r="P27" s="315">
        <f>'P-3'!P27</f>
        <v>0</v>
      </c>
      <c r="R27" s="277">
        <f t="shared" si="6"/>
        <v>0</v>
      </c>
      <c r="S27" s="254">
        <f t="shared" si="5"/>
        <v>0</v>
      </c>
      <c r="T27" s="278">
        <f t="shared" si="8"/>
        <v>0</v>
      </c>
    </row>
    <row r="28" spans="1:104" ht="25" customHeight="1">
      <c r="B28" s="310">
        <f>'P-3'!B28</f>
        <v>0</v>
      </c>
      <c r="C28" s="338" t="str">
        <f>'P-1'!C28:G28</f>
        <v>Other -Specify</v>
      </c>
      <c r="D28" s="339"/>
      <c r="E28" s="339"/>
      <c r="F28" s="339"/>
      <c r="G28" s="340"/>
      <c r="H28" s="104" t="str">
        <f>'P-3'!H28</f>
        <v>None</v>
      </c>
      <c r="I28" s="237" t="str">
        <f t="shared" si="7"/>
        <v>0</v>
      </c>
      <c r="J28" s="237">
        <f>VLOOKUP(H28,Reference!$A$30:$F$37,5,FALSE)</f>
        <v>0</v>
      </c>
      <c r="K28" s="269">
        <f>'P-1'!J28</f>
        <v>0</v>
      </c>
      <c r="L28" s="180">
        <f>ROUND((K28*(1+Cover!$D$25)^3),0)</f>
        <v>0</v>
      </c>
      <c r="N28" s="313">
        <f>'P-3'!N28</f>
        <v>0</v>
      </c>
      <c r="O28" s="314">
        <f>'P-3'!O28</f>
        <v>0</v>
      </c>
      <c r="P28" s="315">
        <f>'P-3'!P28</f>
        <v>0</v>
      </c>
      <c r="R28" s="277">
        <f t="shared" si="6"/>
        <v>0</v>
      </c>
      <c r="S28" s="254">
        <f t="shared" si="5"/>
        <v>0</v>
      </c>
      <c r="T28" s="278">
        <f t="shared" si="8"/>
        <v>0</v>
      </c>
    </row>
    <row r="29" spans="1:104" ht="25" customHeight="1" thickBot="1">
      <c r="B29" s="310">
        <f>'P-3'!B29</f>
        <v>0</v>
      </c>
      <c r="C29" s="338" t="str">
        <f>'P-1'!C29:G29</f>
        <v>Other -Specify</v>
      </c>
      <c r="D29" s="339"/>
      <c r="E29" s="339"/>
      <c r="F29" s="339"/>
      <c r="G29" s="340"/>
      <c r="H29" s="104" t="str">
        <f>'P-3'!H29</f>
        <v>None</v>
      </c>
      <c r="I29" s="237" t="str">
        <f t="shared" si="7"/>
        <v>0</v>
      </c>
      <c r="J29" s="237">
        <f>VLOOKUP(H29,Reference!$A$30:$F$37,5,FALSE)</f>
        <v>0</v>
      </c>
      <c r="K29" s="269">
        <f>'P-1'!J29</f>
        <v>0</v>
      </c>
      <c r="L29" s="180">
        <f>ROUND((K29*(1+Cover!$D$25)^3),0)</f>
        <v>0</v>
      </c>
      <c r="N29" s="316">
        <f>'P-3'!N29</f>
        <v>0</v>
      </c>
      <c r="O29" s="317">
        <f>'P-3'!O29</f>
        <v>0</v>
      </c>
      <c r="P29" s="318">
        <f>'P-3'!P29</f>
        <v>0</v>
      </c>
      <c r="R29" s="277">
        <f t="shared" si="6"/>
        <v>0</v>
      </c>
      <c r="S29" s="254">
        <f t="shared" si="5"/>
        <v>0</v>
      </c>
      <c r="T29" s="278">
        <f t="shared" si="8"/>
        <v>0</v>
      </c>
    </row>
    <row r="30" spans="1:104" ht="25" customHeight="1">
      <c r="B30" s="21">
        <f>SUM(B19:B29)</f>
        <v>0</v>
      </c>
      <c r="C30" s="219" t="s">
        <v>62</v>
      </c>
      <c r="D30" s="220"/>
      <c r="E30" s="220"/>
      <c r="F30" s="220"/>
      <c r="G30" s="220"/>
      <c r="H30" s="220"/>
      <c r="I30" s="220"/>
      <c r="J30" s="220"/>
      <c r="K30" s="220"/>
      <c r="L30" s="220"/>
      <c r="N30" s="328" t="s">
        <v>63</v>
      </c>
      <c r="O30" s="328"/>
      <c r="P30" s="328"/>
      <c r="Q30" s="20"/>
      <c r="R30" s="107">
        <f t="shared" ref="R30:S30" si="9">SUM(R19:R29)</f>
        <v>0</v>
      </c>
      <c r="S30" s="107">
        <f t="shared" si="9"/>
        <v>0</v>
      </c>
      <c r="T30" s="107">
        <f>SUM(T19:T29)</f>
        <v>0</v>
      </c>
    </row>
    <row r="31" spans="1:104" ht="25" customHeight="1">
      <c r="M31" s="51"/>
      <c r="N31" s="51"/>
      <c r="O31" s="51"/>
      <c r="P31" s="45" t="s">
        <v>64</v>
      </c>
      <c r="Q31" s="51"/>
      <c r="R31" s="279">
        <f>R15+R30</f>
        <v>0</v>
      </c>
      <c r="S31" s="279">
        <f>S15+S30</f>
        <v>0</v>
      </c>
      <c r="T31" s="279">
        <f>T15+T30</f>
        <v>0</v>
      </c>
    </row>
    <row r="32" spans="1:104" s="199" customFormat="1" ht="25" customHeight="1">
      <c r="A32" s="214"/>
    </row>
    <row r="33" spans="1:14" s="199" customFormat="1" ht="15.5" thickBot="1">
      <c r="A33" s="215"/>
    </row>
    <row r="34" spans="1:14" s="199" customFormat="1" ht="26.15" customHeight="1">
      <c r="A34" s="216"/>
      <c r="G34" s="329" t="s">
        <v>65</v>
      </c>
      <c r="H34" s="330"/>
      <c r="I34" s="330"/>
      <c r="J34" s="330"/>
      <c r="K34" s="330"/>
      <c r="L34" s="307"/>
      <c r="M34" s="307"/>
      <c r="N34" s="308"/>
    </row>
    <row r="35" spans="1:14" s="199" customFormat="1" ht="26">
      <c r="A35" s="216"/>
      <c r="G35" s="255" t="s">
        <v>66</v>
      </c>
      <c r="H35" s="256" t="s">
        <v>67</v>
      </c>
      <c r="J35" s="267" t="s">
        <v>33</v>
      </c>
      <c r="L35" s="257" t="s">
        <v>34</v>
      </c>
      <c r="N35" s="258" t="s">
        <v>35</v>
      </c>
    </row>
    <row r="36" spans="1:14" s="199" customFormat="1" ht="15">
      <c r="A36" s="215"/>
      <c r="G36" s="259"/>
      <c r="H36" s="287" t="s">
        <v>68</v>
      </c>
      <c r="J36" s="286"/>
      <c r="L36" s="286"/>
      <c r="N36" s="260"/>
    </row>
    <row r="37" spans="1:14" s="199" customFormat="1" ht="21" customHeight="1">
      <c r="A37" s="215"/>
      <c r="G37" s="292" t="s">
        <v>69</v>
      </c>
      <c r="H37" s="294">
        <v>0</v>
      </c>
      <c r="J37" s="268">
        <f>IF(G37="Annual",12*H37,"")</f>
        <v>0</v>
      </c>
      <c r="L37" s="268" t="str">
        <f>IF(G37="Academic",9*H37,"")</f>
        <v/>
      </c>
      <c r="N37" s="261" t="str">
        <f>IF(G37="Summer",3*H37,"")</f>
        <v/>
      </c>
    </row>
    <row r="38" spans="1:14" s="199" customFormat="1" ht="21" customHeight="1">
      <c r="A38" s="215"/>
      <c r="G38" s="292" t="s">
        <v>70</v>
      </c>
      <c r="H38" s="294">
        <v>0</v>
      </c>
      <c r="J38" s="268" t="str">
        <f>IF(G38="Annual",12*H38,"")</f>
        <v/>
      </c>
      <c r="L38" s="268">
        <f>IF(G38="Academic",9*H38,"")</f>
        <v>0</v>
      </c>
      <c r="N38" s="261" t="str">
        <f>IF(G38="Summer",3*H38,"")</f>
        <v/>
      </c>
    </row>
    <row r="39" spans="1:14" s="199" customFormat="1" ht="21" customHeight="1" thickBot="1">
      <c r="A39" s="215"/>
      <c r="G39" s="296" t="s">
        <v>71</v>
      </c>
      <c r="H39" s="297">
        <v>0</v>
      </c>
      <c r="J39" s="298" t="str">
        <f>IF(G39="Annual",12*H39,"")</f>
        <v/>
      </c>
      <c r="L39" s="298" t="str">
        <f>IF(G39="Academic",9*H39,"")</f>
        <v/>
      </c>
      <c r="N39" s="299">
        <f>IF(G39="Summer",3*H39,"")</f>
        <v>0</v>
      </c>
    </row>
    <row r="40" spans="1:14" s="199" customFormat="1" ht="15">
      <c r="A40" s="215"/>
    </row>
    <row r="41" spans="1:14" s="199" customFormat="1" ht="15">
      <c r="A41" s="215"/>
    </row>
    <row r="42" spans="1:14" s="199" customFormat="1" ht="15">
      <c r="A42" s="215"/>
    </row>
    <row r="43" spans="1:14" s="199" customFormat="1" ht="15">
      <c r="A43" s="215"/>
    </row>
    <row r="44" spans="1:14" s="199" customFormat="1" ht="15">
      <c r="A44" s="215"/>
    </row>
    <row r="45" spans="1:14" s="199" customFormat="1" ht="15">
      <c r="A45" s="215"/>
    </row>
    <row r="46" spans="1:14" s="199" customFormat="1" ht="15">
      <c r="A46" s="215"/>
    </row>
    <row r="47" spans="1:14" s="199" customFormat="1" ht="15">
      <c r="A47" s="215"/>
    </row>
    <row r="48" spans="1:14" s="199" customFormat="1" ht="15">
      <c r="A48" s="215"/>
    </row>
    <row r="49" spans="1:1" s="199" customFormat="1" ht="15">
      <c r="A49" s="215"/>
    </row>
    <row r="50" spans="1:1" s="199" customFormat="1" ht="15">
      <c r="A50" s="215"/>
    </row>
    <row r="51" spans="1:1" s="199" customFormat="1" ht="15">
      <c r="A51" s="215"/>
    </row>
    <row r="52" spans="1:1" s="199" customFormat="1" ht="15">
      <c r="A52" s="215"/>
    </row>
    <row r="53" spans="1:1" s="199" customFormat="1" ht="15">
      <c r="A53" s="215"/>
    </row>
    <row r="54" spans="1:1" s="199" customFormat="1" ht="15">
      <c r="A54" s="215"/>
    </row>
    <row r="55" spans="1:1" s="199" customFormat="1" ht="15">
      <c r="A55" s="215"/>
    </row>
    <row r="56" spans="1:1" s="199" customFormat="1" ht="15">
      <c r="A56" s="215"/>
    </row>
    <row r="57" spans="1:1" s="199" customFormat="1" ht="15">
      <c r="A57" s="215"/>
    </row>
    <row r="58" spans="1:1" s="199" customFormat="1" ht="15">
      <c r="A58" s="215"/>
    </row>
    <row r="59" spans="1:1" s="199" customFormat="1" ht="15">
      <c r="A59" s="215"/>
    </row>
    <row r="60" spans="1:1" s="199" customFormat="1" ht="15">
      <c r="A60" s="215"/>
    </row>
    <row r="61" spans="1:1" s="199" customFormat="1" ht="15">
      <c r="A61" s="216"/>
    </row>
    <row r="62" spans="1:1" s="199" customFormat="1" ht="15">
      <c r="A62" s="215"/>
    </row>
    <row r="63" spans="1:1" s="199" customFormat="1" ht="15">
      <c r="A63" s="215"/>
    </row>
    <row r="64" spans="1:1" s="199" customFormat="1" ht="15">
      <c r="A64" s="215"/>
    </row>
    <row r="65" spans="1:1" s="199" customFormat="1" ht="15">
      <c r="A65" s="215"/>
    </row>
    <row r="66" spans="1:1" s="199" customFormat="1" ht="15">
      <c r="A66" s="215"/>
    </row>
    <row r="67" spans="1:1" s="199" customFormat="1" ht="15">
      <c r="A67" s="215"/>
    </row>
    <row r="68" spans="1:1" s="199" customFormat="1" ht="15">
      <c r="A68" s="215"/>
    </row>
    <row r="69" spans="1:1" s="199" customFormat="1" ht="15">
      <c r="A69" s="215"/>
    </row>
    <row r="70" spans="1:1" s="199" customFormat="1" ht="15">
      <c r="A70" s="215"/>
    </row>
    <row r="71" spans="1:1" s="199" customFormat="1" ht="15">
      <c r="A71" s="215"/>
    </row>
    <row r="72" spans="1:1" s="199" customFormat="1" ht="15">
      <c r="A72" s="215"/>
    </row>
    <row r="73" spans="1:1" s="199" customFormat="1" ht="15">
      <c r="A73" s="215"/>
    </row>
    <row r="74" spans="1:1" s="199" customFormat="1" ht="15">
      <c r="A74" s="215"/>
    </row>
    <row r="75" spans="1:1" s="199" customFormat="1" ht="15">
      <c r="A75" s="215"/>
    </row>
    <row r="76" spans="1:1" s="199" customFormat="1" ht="15">
      <c r="A76" s="215"/>
    </row>
    <row r="77" spans="1:1" s="199" customFormat="1" ht="15">
      <c r="A77" s="215"/>
    </row>
    <row r="78" spans="1:1" s="199" customFormat="1" ht="15">
      <c r="A78" s="215"/>
    </row>
    <row r="79" spans="1:1" s="199" customFormat="1" ht="15">
      <c r="A79" s="215"/>
    </row>
    <row r="80" spans="1:1" s="199" customFormat="1" ht="15">
      <c r="A80" s="215"/>
    </row>
    <row r="81" spans="1:1" s="199" customFormat="1" ht="15">
      <c r="A81" s="215"/>
    </row>
    <row r="82" spans="1:1" s="199" customFormat="1" ht="15">
      <c r="A82" s="215"/>
    </row>
    <row r="83" spans="1:1" s="199" customFormat="1" ht="15">
      <c r="A83" s="215"/>
    </row>
    <row r="84" spans="1:1" s="199" customFormat="1" ht="15">
      <c r="A84" s="215"/>
    </row>
    <row r="85" spans="1:1" s="199" customFormat="1" ht="15">
      <c r="A85" s="215"/>
    </row>
    <row r="86" spans="1:1" s="199" customFormat="1" ht="15">
      <c r="A86" s="215"/>
    </row>
    <row r="87" spans="1:1" s="199" customFormat="1" ht="15">
      <c r="A87" s="215"/>
    </row>
    <row r="88" spans="1:1" s="199" customFormat="1" ht="15">
      <c r="A88" s="215"/>
    </row>
    <row r="89" spans="1:1" s="199" customFormat="1" ht="15">
      <c r="A89" s="215"/>
    </row>
    <row r="90" spans="1:1" s="199" customFormat="1" ht="15">
      <c r="A90" s="215"/>
    </row>
    <row r="91" spans="1:1" s="199" customFormat="1" ht="15">
      <c r="A91" s="215"/>
    </row>
    <row r="92" spans="1:1" s="199" customFormat="1" ht="15">
      <c r="A92" s="215"/>
    </row>
    <row r="93" spans="1:1" s="199" customFormat="1" ht="15">
      <c r="A93" s="215"/>
    </row>
    <row r="94" spans="1:1" s="199" customFormat="1" ht="15">
      <c r="A94" s="215"/>
    </row>
    <row r="95" spans="1:1" s="199" customFormat="1" ht="15">
      <c r="A95" s="215"/>
    </row>
    <row r="96" spans="1:1" s="199" customFormat="1" ht="15">
      <c r="A96" s="216"/>
    </row>
    <row r="97" spans="1:1" s="199" customFormat="1" ht="15">
      <c r="A97" s="215"/>
    </row>
    <row r="98" spans="1:1" s="199" customFormat="1" ht="15">
      <c r="A98" s="215"/>
    </row>
    <row r="99" spans="1:1" s="199" customFormat="1" ht="15">
      <c r="A99" s="215"/>
    </row>
    <row r="100" spans="1:1" s="199" customFormat="1" ht="15">
      <c r="A100" s="215"/>
    </row>
    <row r="101" spans="1:1" s="199" customFormat="1" ht="15">
      <c r="A101" s="215"/>
    </row>
    <row r="102" spans="1:1" s="199" customFormat="1" ht="15">
      <c r="A102" s="215"/>
    </row>
    <row r="103" spans="1:1" s="199" customFormat="1" ht="15">
      <c r="A103" s="215"/>
    </row>
    <row r="104" spans="1:1" s="199" customFormat="1" ht="15">
      <c r="A104" s="215"/>
    </row>
    <row r="105" spans="1:1" s="199" customFormat="1" ht="15">
      <c r="A105" s="215"/>
    </row>
    <row r="106" spans="1:1" s="199" customFormat="1" ht="15">
      <c r="A106" s="215"/>
    </row>
    <row r="107" spans="1:1" s="199" customFormat="1" ht="15">
      <c r="A107" s="215"/>
    </row>
    <row r="108" spans="1:1" s="199" customFormat="1" ht="15">
      <c r="A108" s="215"/>
    </row>
    <row r="109" spans="1:1" s="199" customFormat="1" ht="15">
      <c r="A109" s="215"/>
    </row>
    <row r="110" spans="1:1" s="199" customFormat="1" ht="15">
      <c r="A110" s="215"/>
    </row>
    <row r="111" spans="1:1" s="199" customFormat="1" ht="15">
      <c r="A111" s="215"/>
    </row>
    <row r="112" spans="1:1" s="199" customFormat="1" ht="15">
      <c r="A112" s="215"/>
    </row>
    <row r="113" spans="1:1" s="199" customFormat="1" ht="15">
      <c r="A113" s="215"/>
    </row>
    <row r="114" spans="1:1" s="199" customFormat="1" ht="15">
      <c r="A114" s="215"/>
    </row>
    <row r="115" spans="1:1" s="199" customFormat="1" ht="15">
      <c r="A115" s="215"/>
    </row>
    <row r="116" spans="1:1" s="199" customFormat="1" ht="15">
      <c r="A116" s="215"/>
    </row>
    <row r="117" spans="1:1" s="199" customFormat="1" ht="15">
      <c r="A117" s="215"/>
    </row>
    <row r="118" spans="1:1" s="199" customFormat="1" ht="15">
      <c r="A118" s="215"/>
    </row>
    <row r="119" spans="1:1" s="199" customFormat="1" ht="15">
      <c r="A119" s="215"/>
    </row>
    <row r="120" spans="1:1" s="199" customFormat="1" ht="15">
      <c r="A120" s="215"/>
    </row>
    <row r="121" spans="1:1" s="199" customFormat="1" ht="15">
      <c r="A121" s="215"/>
    </row>
    <row r="122" spans="1:1" s="199" customFormat="1" ht="15">
      <c r="A122" s="215"/>
    </row>
    <row r="123" spans="1:1" s="199" customFormat="1" ht="15">
      <c r="A123" s="215"/>
    </row>
    <row r="124" spans="1:1" s="199" customFormat="1" ht="15">
      <c r="A124" s="215"/>
    </row>
    <row r="125" spans="1:1" s="199" customFormat="1" ht="15">
      <c r="A125" s="215"/>
    </row>
    <row r="126" spans="1:1" s="199" customFormat="1" ht="15">
      <c r="A126" s="215"/>
    </row>
    <row r="127" spans="1:1" s="199" customFormat="1" ht="15">
      <c r="A127" s="215"/>
    </row>
    <row r="128" spans="1:1" s="199" customFormat="1" ht="15">
      <c r="A128" s="215"/>
    </row>
    <row r="129" spans="1:1" s="199" customFormat="1" ht="15">
      <c r="A129" s="215"/>
    </row>
    <row r="130" spans="1:1" s="199" customFormat="1" ht="15">
      <c r="A130" s="215"/>
    </row>
    <row r="131" spans="1:1" s="199" customFormat="1" ht="15">
      <c r="A131" s="215"/>
    </row>
    <row r="132" spans="1:1" s="199" customFormat="1" ht="15">
      <c r="A132" s="215"/>
    </row>
    <row r="133" spans="1:1" s="199" customFormat="1" ht="15">
      <c r="A133" s="215"/>
    </row>
    <row r="134" spans="1:1" s="199" customFormat="1" ht="15">
      <c r="A134" s="215"/>
    </row>
    <row r="135" spans="1:1" s="199" customFormat="1" ht="15">
      <c r="A135" s="215"/>
    </row>
    <row r="136" spans="1:1" s="199" customFormat="1" ht="15">
      <c r="A136" s="215"/>
    </row>
    <row r="137" spans="1:1" s="199" customFormat="1" ht="15">
      <c r="A137" s="215"/>
    </row>
    <row r="138" spans="1:1" s="199" customFormat="1" ht="15">
      <c r="A138" s="215"/>
    </row>
    <row r="139" spans="1:1" s="199" customFormat="1" ht="15">
      <c r="A139" s="215"/>
    </row>
    <row r="140" spans="1:1" s="199" customFormat="1" ht="15">
      <c r="A140" s="216"/>
    </row>
    <row r="141" spans="1:1" s="199" customFormat="1" ht="15">
      <c r="A141" s="215"/>
    </row>
    <row r="142" spans="1:1" s="199" customFormat="1" ht="15">
      <c r="A142" s="215"/>
    </row>
    <row r="143" spans="1:1" s="199" customFormat="1" ht="15">
      <c r="A143" s="215"/>
    </row>
    <row r="144" spans="1:1" s="199" customFormat="1" ht="15">
      <c r="A144" s="215"/>
    </row>
    <row r="145" spans="1:1" s="199" customFormat="1" ht="15">
      <c r="A145" s="215"/>
    </row>
    <row r="146" spans="1:1" s="199" customFormat="1" ht="15">
      <c r="A146" s="215"/>
    </row>
    <row r="147" spans="1:1" s="199" customFormat="1" ht="15">
      <c r="A147" s="215"/>
    </row>
    <row r="148" spans="1:1" s="199" customFormat="1" ht="15">
      <c r="A148" s="215"/>
    </row>
    <row r="149" spans="1:1" s="199" customFormat="1" ht="15">
      <c r="A149" s="215"/>
    </row>
    <row r="150" spans="1:1" s="199" customFormat="1" ht="15">
      <c r="A150" s="215"/>
    </row>
    <row r="151" spans="1:1" s="199" customFormat="1" ht="15">
      <c r="A151" s="215"/>
    </row>
    <row r="152" spans="1:1" s="199" customFormat="1" ht="15">
      <c r="A152" s="215"/>
    </row>
    <row r="153" spans="1:1" s="199" customFormat="1" ht="15">
      <c r="A153" s="215"/>
    </row>
    <row r="154" spans="1:1" s="199" customFormat="1" ht="15">
      <c r="A154" s="215"/>
    </row>
    <row r="155" spans="1:1" s="199" customFormat="1" ht="15">
      <c r="A155" s="215"/>
    </row>
    <row r="156" spans="1:1" s="199" customFormat="1" ht="15">
      <c r="A156" s="215"/>
    </row>
    <row r="157" spans="1:1" s="199" customFormat="1" ht="15">
      <c r="A157" s="215"/>
    </row>
    <row r="158" spans="1:1" s="199" customFormat="1" ht="15">
      <c r="A158" s="215"/>
    </row>
    <row r="159" spans="1:1" s="199" customFormat="1" ht="15">
      <c r="A159" s="215"/>
    </row>
    <row r="160" spans="1:1" s="199" customFormat="1" ht="15">
      <c r="A160" s="215"/>
    </row>
    <row r="161" spans="1:1" s="199" customFormat="1" ht="15">
      <c r="A161" s="215"/>
    </row>
    <row r="162" spans="1:1" s="199" customFormat="1" ht="15">
      <c r="A162" s="215"/>
    </row>
    <row r="163" spans="1:1" s="199" customFormat="1" ht="15">
      <c r="A163" s="215"/>
    </row>
    <row r="164" spans="1:1" s="199" customFormat="1" ht="15">
      <c r="A164" s="215"/>
    </row>
    <row r="165" spans="1:1" s="199" customFormat="1" ht="15">
      <c r="A165" s="215"/>
    </row>
    <row r="166" spans="1:1" s="199" customFormat="1" ht="15">
      <c r="A166" s="215"/>
    </row>
    <row r="167" spans="1:1" s="199" customFormat="1" ht="15">
      <c r="A167" s="215"/>
    </row>
    <row r="168" spans="1:1" s="199" customFormat="1" ht="15">
      <c r="A168" s="215"/>
    </row>
    <row r="169" spans="1:1" s="199" customFormat="1" ht="15">
      <c r="A169" s="215"/>
    </row>
    <row r="170" spans="1:1" s="199" customFormat="1" ht="15">
      <c r="A170" s="215"/>
    </row>
    <row r="171" spans="1:1" s="199" customFormat="1" ht="15">
      <c r="A171" s="215"/>
    </row>
    <row r="172" spans="1:1" s="199" customFormat="1" ht="15">
      <c r="A172" s="215"/>
    </row>
    <row r="173" spans="1:1" s="199" customFormat="1" ht="15">
      <c r="A173" s="215"/>
    </row>
    <row r="174" spans="1:1" s="199" customFormat="1" ht="15">
      <c r="A174" s="215"/>
    </row>
    <row r="175" spans="1:1" s="199" customFormat="1" ht="15">
      <c r="A175" s="215"/>
    </row>
    <row r="176" spans="1:1" s="199" customFormat="1" ht="15">
      <c r="A176" s="215"/>
    </row>
    <row r="177" spans="1:1" s="199" customFormat="1" ht="15">
      <c r="A177" s="216"/>
    </row>
    <row r="178" spans="1:1" s="199" customFormat="1" ht="15">
      <c r="A178" s="215"/>
    </row>
    <row r="179" spans="1:1" s="199" customFormat="1" ht="15">
      <c r="A179" s="215"/>
    </row>
    <row r="180" spans="1:1" s="199" customFormat="1" ht="15">
      <c r="A180" s="215"/>
    </row>
    <row r="181" spans="1:1" s="199" customFormat="1" ht="15">
      <c r="A181" s="215"/>
    </row>
    <row r="182" spans="1:1" s="199" customFormat="1" ht="15">
      <c r="A182" s="215"/>
    </row>
    <row r="183" spans="1:1" s="199" customFormat="1" ht="15">
      <c r="A183" s="215"/>
    </row>
    <row r="184" spans="1:1" s="199" customFormat="1" ht="15">
      <c r="A184" s="215"/>
    </row>
    <row r="185" spans="1:1" s="199" customFormat="1">
      <c r="A185" s="214"/>
    </row>
    <row r="186" spans="1:1" s="199" customFormat="1">
      <c r="A186" s="214"/>
    </row>
    <row r="187" spans="1:1" s="199" customFormat="1">
      <c r="A187" s="214"/>
    </row>
    <row r="188" spans="1:1" s="199" customFormat="1">
      <c r="A188" s="214"/>
    </row>
    <row r="189" spans="1:1" s="199" customFormat="1">
      <c r="A189" s="214"/>
    </row>
    <row r="190" spans="1:1" s="199" customFormat="1">
      <c r="A190" s="214"/>
    </row>
    <row r="191" spans="1:1" s="199" customFormat="1">
      <c r="A191" s="214"/>
    </row>
    <row r="192" spans="1:1" s="199" customFormat="1">
      <c r="A192" s="214"/>
    </row>
    <row r="193" spans="1:1" s="199" customFormat="1">
      <c r="A193" s="214"/>
    </row>
    <row r="194" spans="1:1" s="199" customFormat="1">
      <c r="A194" s="214"/>
    </row>
    <row r="195" spans="1:1" s="199" customFormat="1">
      <c r="A195" s="214"/>
    </row>
    <row r="196" spans="1:1" s="199" customFormat="1">
      <c r="A196" s="214"/>
    </row>
    <row r="197" spans="1:1" s="199" customFormat="1">
      <c r="A197" s="214"/>
    </row>
    <row r="198" spans="1:1" s="199" customFormat="1">
      <c r="A198" s="214"/>
    </row>
    <row r="199" spans="1:1" s="199" customFormat="1">
      <c r="A199" s="214"/>
    </row>
    <row r="200" spans="1:1" s="199" customFormat="1">
      <c r="A200" s="214"/>
    </row>
    <row r="201" spans="1:1" s="199" customFormat="1">
      <c r="A201" s="214"/>
    </row>
    <row r="202" spans="1:1" s="199" customFormat="1">
      <c r="A202" s="214"/>
    </row>
    <row r="203" spans="1:1" s="199" customFormat="1">
      <c r="A203" s="214"/>
    </row>
    <row r="204" spans="1:1" s="199" customFormat="1">
      <c r="A204" s="214"/>
    </row>
    <row r="205" spans="1:1" s="199" customFormat="1">
      <c r="A205" s="214"/>
    </row>
    <row r="206" spans="1:1" s="199" customFormat="1">
      <c r="A206" s="214"/>
    </row>
    <row r="207" spans="1:1" s="199" customFormat="1">
      <c r="A207" s="214"/>
    </row>
    <row r="208" spans="1:1" s="199" customFormat="1">
      <c r="A208" s="214"/>
    </row>
    <row r="209" spans="1:1" s="199" customFormat="1">
      <c r="A209" s="214"/>
    </row>
    <row r="210" spans="1:1" s="199" customFormat="1">
      <c r="A210" s="214"/>
    </row>
    <row r="211" spans="1:1" s="199" customFormat="1">
      <c r="A211" s="214"/>
    </row>
    <row r="212" spans="1:1" s="199" customFormat="1">
      <c r="A212" s="214"/>
    </row>
    <row r="213" spans="1:1" s="199" customFormat="1">
      <c r="A213" s="214"/>
    </row>
    <row r="214" spans="1:1" s="199" customFormat="1">
      <c r="A214" s="214"/>
    </row>
    <row r="215" spans="1:1" s="199" customFormat="1">
      <c r="A215" s="214"/>
    </row>
    <row r="216" spans="1:1" s="199" customFormat="1">
      <c r="A216" s="214"/>
    </row>
    <row r="217" spans="1:1" s="199" customFormat="1">
      <c r="A217" s="214"/>
    </row>
    <row r="218" spans="1:1" s="199" customFormat="1">
      <c r="A218" s="214"/>
    </row>
    <row r="219" spans="1:1" s="199" customFormat="1">
      <c r="A219" s="214"/>
    </row>
    <row r="220" spans="1:1" s="199" customFormat="1">
      <c r="A220" s="214"/>
    </row>
    <row r="221" spans="1:1" s="199" customFormat="1">
      <c r="A221" s="214"/>
    </row>
    <row r="222" spans="1:1" s="199" customFormat="1">
      <c r="A222" s="214"/>
    </row>
    <row r="223" spans="1:1" s="199" customFormat="1">
      <c r="A223" s="214"/>
    </row>
    <row r="224" spans="1:1" s="199" customFormat="1">
      <c r="A224" s="214"/>
    </row>
    <row r="225" spans="1:1" s="199" customFormat="1">
      <c r="A225" s="214"/>
    </row>
    <row r="226" spans="1:1" s="199" customFormat="1">
      <c r="A226" s="214"/>
    </row>
    <row r="227" spans="1:1" s="199" customFormat="1">
      <c r="A227" s="214"/>
    </row>
    <row r="228" spans="1:1" s="199" customFormat="1">
      <c r="A228" s="214"/>
    </row>
    <row r="229" spans="1:1" s="199" customFormat="1">
      <c r="A229" s="214"/>
    </row>
    <row r="230" spans="1:1" s="199" customFormat="1">
      <c r="A230" s="214"/>
    </row>
    <row r="231" spans="1:1" s="199" customFormat="1">
      <c r="A231" s="214"/>
    </row>
    <row r="232" spans="1:1" s="199" customFormat="1">
      <c r="A232" s="214"/>
    </row>
    <row r="233" spans="1:1" s="199" customFormat="1">
      <c r="A233" s="214"/>
    </row>
    <row r="234" spans="1:1" s="199" customFormat="1">
      <c r="A234" s="214"/>
    </row>
    <row r="235" spans="1:1" s="199" customFormat="1">
      <c r="A235" s="214"/>
    </row>
    <row r="236" spans="1:1" s="199" customFormat="1">
      <c r="A236" s="214"/>
    </row>
    <row r="237" spans="1:1" s="199" customFormat="1">
      <c r="A237" s="214"/>
    </row>
    <row r="238" spans="1:1" s="199" customFormat="1">
      <c r="A238" s="214"/>
    </row>
    <row r="239" spans="1:1" s="199" customFormat="1">
      <c r="A239" s="214"/>
    </row>
    <row r="240" spans="1:1" s="199" customFormat="1">
      <c r="A240" s="214"/>
    </row>
    <row r="241" spans="1:1" s="199" customFormat="1">
      <c r="A241" s="214"/>
    </row>
    <row r="242" spans="1:1" s="199" customFormat="1">
      <c r="A242" s="214"/>
    </row>
    <row r="243" spans="1:1" s="199" customFormat="1">
      <c r="A243" s="214"/>
    </row>
    <row r="244" spans="1:1" s="199" customFormat="1">
      <c r="A244" s="214"/>
    </row>
    <row r="245" spans="1:1" s="199" customFormat="1">
      <c r="A245" s="214"/>
    </row>
    <row r="246" spans="1:1" s="199" customFormat="1">
      <c r="A246" s="214"/>
    </row>
    <row r="247" spans="1:1" s="199" customFormat="1">
      <c r="A247" s="214"/>
    </row>
    <row r="248" spans="1:1" s="199" customFormat="1">
      <c r="A248" s="214"/>
    </row>
    <row r="249" spans="1:1" s="199" customFormat="1">
      <c r="A249" s="214"/>
    </row>
    <row r="250" spans="1:1" s="199" customFormat="1">
      <c r="A250" s="214"/>
    </row>
    <row r="251" spans="1:1" s="199" customFormat="1">
      <c r="A251" s="214"/>
    </row>
    <row r="252" spans="1:1" s="199" customFormat="1">
      <c r="A252" s="214"/>
    </row>
    <row r="253" spans="1:1" s="199" customFormat="1">
      <c r="A253" s="214"/>
    </row>
    <row r="254" spans="1:1" s="199" customFormat="1">
      <c r="A254" s="214"/>
    </row>
    <row r="255" spans="1:1" s="199" customFormat="1">
      <c r="A255" s="214"/>
    </row>
    <row r="256" spans="1:1" s="199" customFormat="1">
      <c r="A256" s="214"/>
    </row>
    <row r="257" spans="1:1" s="199" customFormat="1">
      <c r="A257" s="214"/>
    </row>
    <row r="258" spans="1:1" s="199" customFormat="1">
      <c r="A258" s="214"/>
    </row>
    <row r="259" spans="1:1" s="199" customFormat="1">
      <c r="A259" s="214"/>
    </row>
    <row r="260" spans="1:1" s="199" customFormat="1">
      <c r="A260" s="214"/>
    </row>
    <row r="261" spans="1:1" s="199" customFormat="1">
      <c r="A261" s="214"/>
    </row>
    <row r="262" spans="1:1" s="199" customFormat="1">
      <c r="A262" s="214"/>
    </row>
    <row r="263" spans="1:1" s="199" customFormat="1">
      <c r="A263" s="214"/>
    </row>
    <row r="264" spans="1:1" s="199" customFormat="1">
      <c r="A264" s="214"/>
    </row>
    <row r="265" spans="1:1" s="199" customFormat="1">
      <c r="A265" s="214"/>
    </row>
    <row r="266" spans="1:1" s="199" customFormat="1">
      <c r="A266" s="214"/>
    </row>
    <row r="267" spans="1:1" s="199" customFormat="1">
      <c r="A267" s="214"/>
    </row>
    <row r="268" spans="1:1" s="199" customFormat="1">
      <c r="A268" s="214"/>
    </row>
    <row r="269" spans="1:1" s="199" customFormat="1">
      <c r="A269" s="214"/>
    </row>
    <row r="270" spans="1:1" s="199" customFormat="1">
      <c r="A270" s="214"/>
    </row>
    <row r="271" spans="1:1" s="199" customFormat="1">
      <c r="A271" s="214"/>
    </row>
    <row r="272" spans="1:1" s="199" customFormat="1">
      <c r="A272" s="214"/>
    </row>
    <row r="273" spans="1:1" s="199" customFormat="1">
      <c r="A273" s="214"/>
    </row>
    <row r="274" spans="1:1" s="199" customFormat="1">
      <c r="A274" s="214"/>
    </row>
    <row r="275" spans="1:1" s="199" customFormat="1">
      <c r="A275" s="214"/>
    </row>
    <row r="276" spans="1:1" s="199" customFormat="1">
      <c r="A276" s="214"/>
    </row>
    <row r="277" spans="1:1" s="199" customFormat="1">
      <c r="A277" s="214"/>
    </row>
    <row r="278" spans="1:1" s="199" customFormat="1">
      <c r="A278" s="214"/>
    </row>
    <row r="279" spans="1:1" s="199" customFormat="1">
      <c r="A279" s="214"/>
    </row>
    <row r="280" spans="1:1" s="199" customFormat="1">
      <c r="A280" s="214"/>
    </row>
    <row r="281" spans="1:1" s="199" customFormat="1">
      <c r="A281" s="214"/>
    </row>
    <row r="282" spans="1:1" s="199" customFormat="1">
      <c r="A282" s="214"/>
    </row>
    <row r="283" spans="1:1" s="199" customFormat="1">
      <c r="A283" s="214"/>
    </row>
    <row r="284" spans="1:1" s="199" customFormat="1">
      <c r="A284" s="214"/>
    </row>
    <row r="285" spans="1:1" s="199" customFormat="1">
      <c r="A285" s="214"/>
    </row>
    <row r="286" spans="1:1" s="199" customFormat="1">
      <c r="A286" s="214"/>
    </row>
    <row r="287" spans="1:1" s="199" customFormat="1">
      <c r="A287" s="214"/>
    </row>
    <row r="288" spans="1:1" s="199" customFormat="1">
      <c r="A288" s="214"/>
    </row>
    <row r="289" spans="1:1" s="199" customFormat="1">
      <c r="A289" s="214"/>
    </row>
    <row r="290" spans="1:1" s="199" customFormat="1">
      <c r="A290" s="214"/>
    </row>
    <row r="291" spans="1:1" s="199" customFormat="1">
      <c r="A291" s="214"/>
    </row>
    <row r="292" spans="1:1" s="199" customFormat="1">
      <c r="A292" s="214"/>
    </row>
    <row r="293" spans="1:1" s="199" customFormat="1">
      <c r="A293" s="214"/>
    </row>
    <row r="294" spans="1:1" s="199" customFormat="1">
      <c r="A294" s="214"/>
    </row>
    <row r="295" spans="1:1" s="199" customFormat="1">
      <c r="A295" s="214"/>
    </row>
    <row r="296" spans="1:1" s="199" customFormat="1">
      <c r="A296" s="214"/>
    </row>
    <row r="297" spans="1:1" s="199" customFormat="1">
      <c r="A297" s="214"/>
    </row>
    <row r="298" spans="1:1" s="199" customFormat="1">
      <c r="A298" s="214"/>
    </row>
    <row r="299" spans="1:1" s="199" customFormat="1">
      <c r="A299" s="214"/>
    </row>
    <row r="300" spans="1:1" s="199" customFormat="1">
      <c r="A300" s="214"/>
    </row>
    <row r="301" spans="1:1" s="199" customFormat="1">
      <c r="A301" s="214"/>
    </row>
    <row r="302" spans="1:1" s="199" customFormat="1">
      <c r="A302" s="214"/>
    </row>
    <row r="303" spans="1:1" s="199" customFormat="1">
      <c r="A303" s="214"/>
    </row>
    <row r="304" spans="1:1" s="199" customFormat="1">
      <c r="A304" s="214"/>
    </row>
    <row r="305" spans="1:1" s="199" customFormat="1">
      <c r="A305" s="214"/>
    </row>
    <row r="306" spans="1:1" s="199" customFormat="1">
      <c r="A306" s="214"/>
    </row>
    <row r="307" spans="1:1" s="199" customFormat="1">
      <c r="A307" s="214"/>
    </row>
    <row r="308" spans="1:1" s="199" customFormat="1">
      <c r="A308" s="214"/>
    </row>
    <row r="309" spans="1:1" s="199" customFormat="1">
      <c r="A309" s="214"/>
    </row>
    <row r="310" spans="1:1" s="199" customFormat="1">
      <c r="A310" s="214"/>
    </row>
    <row r="311" spans="1:1" s="199" customFormat="1">
      <c r="A311" s="214"/>
    </row>
    <row r="312" spans="1:1" s="199" customFormat="1">
      <c r="A312" s="214"/>
    </row>
    <row r="313" spans="1:1" s="199" customFormat="1">
      <c r="A313" s="214"/>
    </row>
    <row r="314" spans="1:1" s="199" customFormat="1">
      <c r="A314" s="214"/>
    </row>
    <row r="315" spans="1:1" s="199" customFormat="1">
      <c r="A315" s="214"/>
    </row>
    <row r="316" spans="1:1" s="199" customFormat="1">
      <c r="A316" s="214"/>
    </row>
    <row r="317" spans="1:1" s="199" customFormat="1">
      <c r="A317" s="214"/>
    </row>
    <row r="318" spans="1:1" s="199" customFormat="1">
      <c r="A318" s="214"/>
    </row>
    <row r="319" spans="1:1" s="199" customFormat="1">
      <c r="A319" s="214"/>
    </row>
    <row r="320" spans="1:1" s="199" customFormat="1">
      <c r="A320" s="214"/>
    </row>
    <row r="321" spans="1:1" s="199" customFormat="1">
      <c r="A321" s="214"/>
    </row>
    <row r="322" spans="1:1" s="199" customFormat="1">
      <c r="A322" s="214"/>
    </row>
    <row r="323" spans="1:1" s="199" customFormat="1">
      <c r="A323" s="214"/>
    </row>
    <row r="324" spans="1:1" s="199" customFormat="1">
      <c r="A324" s="214"/>
    </row>
    <row r="325" spans="1:1" s="199" customFormat="1">
      <c r="A325" s="214"/>
    </row>
    <row r="326" spans="1:1" s="199" customFormat="1">
      <c r="A326" s="214"/>
    </row>
    <row r="327" spans="1:1" s="199" customFormat="1">
      <c r="A327" s="214"/>
    </row>
    <row r="328" spans="1:1" s="199" customFormat="1">
      <c r="A328" s="214"/>
    </row>
    <row r="329" spans="1:1" s="199" customFormat="1">
      <c r="A329" s="214"/>
    </row>
    <row r="330" spans="1:1" s="199" customFormat="1">
      <c r="A330" s="214"/>
    </row>
    <row r="331" spans="1:1" s="199" customFormat="1">
      <c r="A331" s="214"/>
    </row>
    <row r="332" spans="1:1" s="199" customFormat="1">
      <c r="A332" s="214"/>
    </row>
    <row r="333" spans="1:1" s="199" customFormat="1">
      <c r="A333" s="214"/>
    </row>
    <row r="334" spans="1:1" s="199" customFormat="1">
      <c r="A334" s="214"/>
    </row>
    <row r="335" spans="1:1" s="199" customFormat="1">
      <c r="A335" s="214"/>
    </row>
    <row r="336" spans="1:1" s="199" customFormat="1">
      <c r="A336" s="214"/>
    </row>
    <row r="337" spans="1:1" s="199" customFormat="1">
      <c r="A337" s="214"/>
    </row>
    <row r="338" spans="1:1" s="199" customFormat="1">
      <c r="A338" s="214"/>
    </row>
    <row r="339" spans="1:1" s="199" customFormat="1">
      <c r="A339" s="214"/>
    </row>
    <row r="340" spans="1:1" s="199" customFormat="1">
      <c r="A340" s="214"/>
    </row>
    <row r="341" spans="1:1" s="199" customFormat="1">
      <c r="A341" s="214"/>
    </row>
    <row r="342" spans="1:1" s="199" customFormat="1">
      <c r="A342" s="214"/>
    </row>
    <row r="343" spans="1:1" s="199" customFormat="1">
      <c r="A343" s="214"/>
    </row>
    <row r="344" spans="1:1" s="199" customFormat="1">
      <c r="A344" s="214"/>
    </row>
    <row r="345" spans="1:1" s="199" customFormat="1">
      <c r="A345" s="214"/>
    </row>
    <row r="346" spans="1:1" s="199" customFormat="1">
      <c r="A346" s="214"/>
    </row>
    <row r="347" spans="1:1" s="199" customFormat="1">
      <c r="A347" s="214"/>
    </row>
    <row r="348" spans="1:1" s="199" customFormat="1">
      <c r="A348" s="214"/>
    </row>
    <row r="349" spans="1:1" s="199" customFormat="1">
      <c r="A349" s="214"/>
    </row>
    <row r="350" spans="1:1" s="199" customFormat="1">
      <c r="A350" s="214"/>
    </row>
    <row r="351" spans="1:1" s="199" customFormat="1">
      <c r="A351" s="214"/>
    </row>
    <row r="352" spans="1:1" s="199" customFormat="1">
      <c r="A352" s="214"/>
    </row>
    <row r="353" spans="1:1" s="199" customFormat="1">
      <c r="A353" s="214"/>
    </row>
    <row r="354" spans="1:1" s="199" customFormat="1">
      <c r="A354" s="214"/>
    </row>
    <row r="355" spans="1:1" s="199" customFormat="1">
      <c r="A355" s="214"/>
    </row>
    <row r="356" spans="1:1" s="199" customFormat="1">
      <c r="A356" s="214"/>
    </row>
    <row r="357" spans="1:1" s="199" customFormat="1">
      <c r="A357" s="214"/>
    </row>
    <row r="358" spans="1:1" s="199" customFormat="1">
      <c r="A358" s="214"/>
    </row>
    <row r="359" spans="1:1" s="199" customFormat="1">
      <c r="A359" s="214"/>
    </row>
    <row r="360" spans="1:1" s="199" customFormat="1">
      <c r="A360" s="214"/>
    </row>
    <row r="361" spans="1:1" s="199" customFormat="1">
      <c r="A361" s="214"/>
    </row>
    <row r="362" spans="1:1" s="199" customFormat="1">
      <c r="A362" s="214"/>
    </row>
    <row r="363" spans="1:1" s="199" customFormat="1">
      <c r="A363" s="214"/>
    </row>
    <row r="364" spans="1:1" s="199" customFormat="1">
      <c r="A364" s="214"/>
    </row>
    <row r="365" spans="1:1" s="199" customFormat="1">
      <c r="A365" s="214"/>
    </row>
    <row r="366" spans="1:1" s="199" customFormat="1">
      <c r="A366" s="214"/>
    </row>
    <row r="367" spans="1:1" s="199" customFormat="1">
      <c r="A367" s="214"/>
    </row>
    <row r="368" spans="1:1" s="199" customFormat="1">
      <c r="A368" s="214"/>
    </row>
    <row r="369" spans="1:1" s="199" customFormat="1">
      <c r="A369" s="214"/>
    </row>
    <row r="370" spans="1:1" s="199" customFormat="1">
      <c r="A370" s="214"/>
    </row>
    <row r="371" spans="1:1" s="199" customFormat="1">
      <c r="A371" s="214"/>
    </row>
    <row r="372" spans="1:1" s="199" customFormat="1">
      <c r="A372" s="214"/>
    </row>
    <row r="373" spans="1:1" s="199" customFormat="1">
      <c r="A373" s="214"/>
    </row>
    <row r="374" spans="1:1" s="199" customFormat="1">
      <c r="A374" s="214"/>
    </row>
    <row r="375" spans="1:1" s="199" customFormat="1">
      <c r="A375" s="214"/>
    </row>
    <row r="376" spans="1:1" s="199" customFormat="1">
      <c r="A376" s="214"/>
    </row>
    <row r="377" spans="1:1" s="199" customFormat="1">
      <c r="A377" s="214"/>
    </row>
    <row r="378" spans="1:1" s="199" customFormat="1">
      <c r="A378" s="214"/>
    </row>
    <row r="379" spans="1:1" s="199" customFormat="1">
      <c r="A379" s="214"/>
    </row>
    <row r="380" spans="1:1" s="199" customFormat="1">
      <c r="A380" s="214"/>
    </row>
    <row r="381" spans="1:1" s="199" customFormat="1">
      <c r="A381" s="214"/>
    </row>
    <row r="382" spans="1:1" s="199" customFormat="1">
      <c r="A382" s="214"/>
    </row>
    <row r="383" spans="1:1" s="199" customFormat="1">
      <c r="A383" s="214"/>
    </row>
    <row r="384" spans="1:1" s="199" customFormat="1">
      <c r="A384" s="214"/>
    </row>
    <row r="385" spans="1:1" s="199" customFormat="1">
      <c r="A385" s="214"/>
    </row>
    <row r="386" spans="1:1" s="199" customFormat="1">
      <c r="A386" s="214"/>
    </row>
    <row r="387" spans="1:1" s="199" customFormat="1">
      <c r="A387" s="214"/>
    </row>
    <row r="388" spans="1:1" s="199" customFormat="1">
      <c r="A388" s="214"/>
    </row>
    <row r="389" spans="1:1" s="199" customFormat="1">
      <c r="A389" s="214"/>
    </row>
    <row r="390" spans="1:1" s="199" customFormat="1">
      <c r="A390" s="214"/>
    </row>
    <row r="391" spans="1:1" s="199" customFormat="1">
      <c r="A391" s="214"/>
    </row>
    <row r="392" spans="1:1" s="199" customFormat="1">
      <c r="A392" s="214"/>
    </row>
    <row r="393" spans="1:1" s="199" customFormat="1">
      <c r="A393" s="214"/>
    </row>
    <row r="394" spans="1:1" s="199" customFormat="1">
      <c r="A394" s="214"/>
    </row>
    <row r="395" spans="1:1" s="199" customFormat="1">
      <c r="A395" s="214"/>
    </row>
    <row r="396" spans="1:1" s="199" customFormat="1">
      <c r="A396" s="214"/>
    </row>
    <row r="397" spans="1:1" s="199" customFormat="1">
      <c r="A397" s="214"/>
    </row>
    <row r="398" spans="1:1" s="199" customFormat="1">
      <c r="A398" s="214"/>
    </row>
    <row r="399" spans="1:1" s="199" customFormat="1">
      <c r="A399" s="214"/>
    </row>
    <row r="400" spans="1:1" s="199" customFormat="1">
      <c r="A400" s="214"/>
    </row>
    <row r="401" spans="1:1" s="199" customFormat="1">
      <c r="A401" s="214"/>
    </row>
    <row r="402" spans="1:1" s="199" customFormat="1">
      <c r="A402" s="214"/>
    </row>
    <row r="403" spans="1:1" s="199" customFormat="1">
      <c r="A403" s="214"/>
    </row>
    <row r="404" spans="1:1" s="199" customFormat="1">
      <c r="A404" s="214"/>
    </row>
    <row r="405" spans="1:1" s="199" customFormat="1">
      <c r="A405" s="214"/>
    </row>
    <row r="406" spans="1:1" s="199" customFormat="1">
      <c r="A406" s="214"/>
    </row>
    <row r="407" spans="1:1" s="199" customFormat="1">
      <c r="A407" s="214"/>
    </row>
    <row r="408" spans="1:1" s="199" customFormat="1">
      <c r="A408" s="214"/>
    </row>
    <row r="409" spans="1:1" s="199" customFormat="1">
      <c r="A409" s="214"/>
    </row>
    <row r="410" spans="1:1" s="199" customFormat="1">
      <c r="A410" s="214"/>
    </row>
    <row r="411" spans="1:1" s="199" customFormat="1">
      <c r="A411" s="214"/>
    </row>
    <row r="412" spans="1:1" s="199" customFormat="1">
      <c r="A412" s="214"/>
    </row>
    <row r="413" spans="1:1" s="199" customFormat="1">
      <c r="A413" s="214"/>
    </row>
    <row r="414" spans="1:1" s="199" customFormat="1">
      <c r="A414" s="214"/>
    </row>
    <row r="415" spans="1:1" s="199" customFormat="1">
      <c r="A415" s="214"/>
    </row>
    <row r="416" spans="1:1" s="199" customFormat="1">
      <c r="A416" s="214"/>
    </row>
    <row r="417" spans="1:1" s="199" customFormat="1">
      <c r="A417" s="214"/>
    </row>
    <row r="418" spans="1:1" s="199" customFormat="1">
      <c r="A418" s="214"/>
    </row>
    <row r="419" spans="1:1" s="199" customFormat="1">
      <c r="A419" s="214"/>
    </row>
    <row r="420" spans="1:1" s="199" customFormat="1">
      <c r="A420" s="214"/>
    </row>
    <row r="421" spans="1:1" s="199" customFormat="1">
      <c r="A421" s="214"/>
    </row>
    <row r="422" spans="1:1" s="199" customFormat="1">
      <c r="A422" s="214"/>
    </row>
    <row r="423" spans="1:1" s="199" customFormat="1">
      <c r="A423" s="214"/>
    </row>
    <row r="424" spans="1:1" s="199" customFormat="1">
      <c r="A424" s="214"/>
    </row>
    <row r="425" spans="1:1" s="199" customFormat="1">
      <c r="A425" s="214"/>
    </row>
    <row r="426" spans="1:1" s="199" customFormat="1">
      <c r="A426" s="214"/>
    </row>
    <row r="427" spans="1:1" s="199" customFormat="1">
      <c r="A427" s="214"/>
    </row>
    <row r="428" spans="1:1" s="199" customFormat="1">
      <c r="A428" s="214"/>
    </row>
    <row r="429" spans="1:1" s="199" customFormat="1">
      <c r="A429" s="214"/>
    </row>
    <row r="430" spans="1:1" s="199" customFormat="1">
      <c r="A430" s="214"/>
    </row>
    <row r="431" spans="1:1" s="199" customFormat="1">
      <c r="A431" s="214"/>
    </row>
    <row r="432" spans="1:1" s="199" customFormat="1">
      <c r="A432" s="214"/>
    </row>
    <row r="433" spans="1:1" s="199" customFormat="1">
      <c r="A433" s="214"/>
    </row>
    <row r="434" spans="1:1" s="199" customFormat="1">
      <c r="A434" s="214"/>
    </row>
    <row r="435" spans="1:1" s="199" customFormat="1">
      <c r="A435" s="214"/>
    </row>
    <row r="436" spans="1:1" s="199" customFormat="1">
      <c r="A436" s="214"/>
    </row>
    <row r="437" spans="1:1" s="199" customFormat="1">
      <c r="A437" s="214"/>
    </row>
    <row r="438" spans="1:1" s="199" customFormat="1">
      <c r="A438" s="214"/>
    </row>
    <row r="439" spans="1:1" s="199" customFormat="1">
      <c r="A439" s="214"/>
    </row>
    <row r="440" spans="1:1" s="199" customFormat="1">
      <c r="A440" s="214"/>
    </row>
    <row r="441" spans="1:1" s="199" customFormat="1">
      <c r="A441" s="214"/>
    </row>
    <row r="442" spans="1:1" s="199" customFormat="1">
      <c r="A442" s="214"/>
    </row>
    <row r="443" spans="1:1" s="199" customFormat="1">
      <c r="A443" s="214"/>
    </row>
    <row r="444" spans="1:1" s="199" customFormat="1">
      <c r="A444" s="214"/>
    </row>
    <row r="445" spans="1:1" s="199" customFormat="1">
      <c r="A445" s="214"/>
    </row>
    <row r="446" spans="1:1" s="199" customFormat="1">
      <c r="A446" s="214"/>
    </row>
    <row r="447" spans="1:1" s="199" customFormat="1">
      <c r="A447" s="214"/>
    </row>
    <row r="448" spans="1:1" s="199" customFormat="1">
      <c r="A448" s="214"/>
    </row>
    <row r="449" spans="1:1" s="199" customFormat="1">
      <c r="A449" s="214"/>
    </row>
    <row r="450" spans="1:1" s="199" customFormat="1">
      <c r="A450" s="214"/>
    </row>
    <row r="451" spans="1:1" s="199" customFormat="1">
      <c r="A451" s="214"/>
    </row>
    <row r="452" spans="1:1" s="199" customFormat="1">
      <c r="A452" s="214"/>
    </row>
    <row r="453" spans="1:1" s="199" customFormat="1">
      <c r="A453" s="214"/>
    </row>
    <row r="454" spans="1:1" s="199" customFormat="1">
      <c r="A454" s="214"/>
    </row>
    <row r="455" spans="1:1" s="199" customFormat="1">
      <c r="A455" s="214"/>
    </row>
    <row r="456" spans="1:1" s="199" customFormat="1">
      <c r="A456" s="214"/>
    </row>
    <row r="457" spans="1:1" s="199" customFormat="1">
      <c r="A457" s="214"/>
    </row>
    <row r="458" spans="1:1" s="199" customFormat="1">
      <c r="A458" s="214"/>
    </row>
    <row r="459" spans="1:1" s="199" customFormat="1">
      <c r="A459" s="214"/>
    </row>
    <row r="460" spans="1:1" s="199" customFormat="1">
      <c r="A460" s="214"/>
    </row>
    <row r="461" spans="1:1" s="199" customFormat="1">
      <c r="A461" s="214"/>
    </row>
    <row r="462" spans="1:1" s="199" customFormat="1">
      <c r="A462" s="214"/>
    </row>
    <row r="463" spans="1:1" s="199" customFormat="1">
      <c r="A463" s="214"/>
    </row>
    <row r="464" spans="1:1" s="199" customFormat="1">
      <c r="A464" s="214"/>
    </row>
    <row r="465" spans="1:1" s="199" customFormat="1">
      <c r="A465" s="214"/>
    </row>
    <row r="466" spans="1:1" s="199" customFormat="1">
      <c r="A466" s="214"/>
    </row>
    <row r="467" spans="1:1" s="199" customFormat="1">
      <c r="A467" s="214"/>
    </row>
    <row r="468" spans="1:1" s="199" customFormat="1">
      <c r="A468" s="214"/>
    </row>
    <row r="469" spans="1:1" s="199" customFormat="1">
      <c r="A469" s="214"/>
    </row>
    <row r="470" spans="1:1" s="199" customFormat="1">
      <c r="A470" s="214"/>
    </row>
    <row r="471" spans="1:1" s="199" customFormat="1">
      <c r="A471" s="214"/>
    </row>
    <row r="472" spans="1:1" s="199" customFormat="1">
      <c r="A472" s="214"/>
    </row>
    <row r="473" spans="1:1" s="199" customFormat="1">
      <c r="A473" s="214"/>
    </row>
    <row r="474" spans="1:1" s="199" customFormat="1">
      <c r="A474" s="214"/>
    </row>
    <row r="475" spans="1:1" s="199" customFormat="1">
      <c r="A475" s="214"/>
    </row>
    <row r="476" spans="1:1" s="199" customFormat="1">
      <c r="A476" s="214"/>
    </row>
    <row r="477" spans="1:1" s="199" customFormat="1">
      <c r="A477" s="214"/>
    </row>
    <row r="478" spans="1:1" s="199" customFormat="1">
      <c r="A478" s="214"/>
    </row>
    <row r="479" spans="1:1" s="199" customFormat="1">
      <c r="A479" s="214"/>
    </row>
    <row r="480" spans="1:1" s="199" customFormat="1">
      <c r="A480" s="214"/>
    </row>
    <row r="481" spans="1:1" s="199" customFormat="1">
      <c r="A481" s="214"/>
    </row>
    <row r="482" spans="1:1" s="199" customFormat="1">
      <c r="A482" s="214"/>
    </row>
    <row r="483" spans="1:1" s="199" customFormat="1">
      <c r="A483" s="214"/>
    </row>
    <row r="484" spans="1:1" s="199" customFormat="1">
      <c r="A484" s="214"/>
    </row>
    <row r="485" spans="1:1" s="199" customFormat="1">
      <c r="A485" s="214"/>
    </row>
    <row r="486" spans="1:1" s="199" customFormat="1">
      <c r="A486" s="214"/>
    </row>
    <row r="487" spans="1:1" s="199" customFormat="1">
      <c r="A487" s="214"/>
    </row>
    <row r="488" spans="1:1" s="199" customFormat="1">
      <c r="A488" s="214"/>
    </row>
    <row r="489" spans="1:1" s="199" customFormat="1">
      <c r="A489" s="214"/>
    </row>
    <row r="490" spans="1:1" s="199" customFormat="1">
      <c r="A490" s="214"/>
    </row>
    <row r="491" spans="1:1" s="199" customFormat="1">
      <c r="A491" s="214"/>
    </row>
    <row r="492" spans="1:1" s="199" customFormat="1">
      <c r="A492" s="214"/>
    </row>
    <row r="493" spans="1:1" s="199" customFormat="1">
      <c r="A493" s="214"/>
    </row>
    <row r="494" spans="1:1" s="199" customFormat="1">
      <c r="A494" s="214"/>
    </row>
    <row r="495" spans="1:1" s="199" customFormat="1">
      <c r="A495" s="214"/>
    </row>
    <row r="496" spans="1:1" s="199" customFormat="1">
      <c r="A496" s="214"/>
    </row>
    <row r="497" spans="1:1" s="199" customFormat="1">
      <c r="A497" s="214"/>
    </row>
    <row r="498" spans="1:1" s="199" customFormat="1">
      <c r="A498" s="214"/>
    </row>
    <row r="499" spans="1:1" s="199" customFormat="1">
      <c r="A499" s="214"/>
    </row>
    <row r="500" spans="1:1" s="199" customFormat="1">
      <c r="A500" s="214"/>
    </row>
    <row r="501" spans="1:1" s="199" customFormat="1">
      <c r="A501" s="214"/>
    </row>
    <row r="502" spans="1:1" s="199" customFormat="1">
      <c r="A502" s="214"/>
    </row>
    <row r="503" spans="1:1" s="199" customFormat="1">
      <c r="A503" s="214"/>
    </row>
    <row r="504" spans="1:1" s="199" customFormat="1">
      <c r="A504" s="214"/>
    </row>
    <row r="505" spans="1:1" s="199" customFormat="1">
      <c r="A505" s="214"/>
    </row>
    <row r="506" spans="1:1" s="199" customFormat="1">
      <c r="A506" s="214"/>
    </row>
    <row r="507" spans="1:1" s="199" customFormat="1">
      <c r="A507" s="214"/>
    </row>
    <row r="508" spans="1:1" s="199" customFormat="1">
      <c r="A508" s="214"/>
    </row>
    <row r="509" spans="1:1" s="199" customFormat="1">
      <c r="A509" s="214"/>
    </row>
    <row r="510" spans="1:1" s="199" customFormat="1">
      <c r="A510" s="214"/>
    </row>
    <row r="511" spans="1:1" s="199" customFormat="1">
      <c r="A511" s="214"/>
    </row>
    <row r="512" spans="1:1" s="199" customFormat="1">
      <c r="A512" s="214"/>
    </row>
    <row r="513" spans="1:1" s="199" customFormat="1">
      <c r="A513" s="214"/>
    </row>
    <row r="514" spans="1:1" s="199" customFormat="1">
      <c r="A514" s="214"/>
    </row>
    <row r="515" spans="1:1" s="199" customFormat="1">
      <c r="A515" s="214"/>
    </row>
    <row r="516" spans="1:1" s="199" customFormat="1">
      <c r="A516" s="214"/>
    </row>
    <row r="517" spans="1:1" s="199" customFormat="1">
      <c r="A517" s="214"/>
    </row>
    <row r="518" spans="1:1" s="199" customFormat="1">
      <c r="A518" s="214"/>
    </row>
    <row r="519" spans="1:1" s="199" customFormat="1">
      <c r="A519" s="214"/>
    </row>
    <row r="520" spans="1:1" s="199" customFormat="1">
      <c r="A520" s="214"/>
    </row>
    <row r="521" spans="1:1" s="199" customFormat="1">
      <c r="A521" s="214"/>
    </row>
    <row r="522" spans="1:1" s="199" customFormat="1">
      <c r="A522" s="214"/>
    </row>
    <row r="523" spans="1:1" s="199" customFormat="1">
      <c r="A523" s="214"/>
    </row>
    <row r="524" spans="1:1" s="199" customFormat="1">
      <c r="A524" s="214"/>
    </row>
    <row r="525" spans="1:1" s="199" customFormat="1">
      <c r="A525" s="214"/>
    </row>
    <row r="526" spans="1:1" s="199" customFormat="1">
      <c r="A526" s="214"/>
    </row>
    <row r="527" spans="1:1" s="199" customFormat="1">
      <c r="A527" s="214"/>
    </row>
    <row r="528" spans="1:1" s="199" customFormat="1">
      <c r="A528" s="214"/>
    </row>
    <row r="529" spans="1:1" s="199" customFormat="1">
      <c r="A529" s="214"/>
    </row>
    <row r="530" spans="1:1" s="199" customFormat="1">
      <c r="A530" s="214"/>
    </row>
    <row r="531" spans="1:1" s="199" customFormat="1">
      <c r="A531" s="214"/>
    </row>
    <row r="532" spans="1:1" s="199" customFormat="1">
      <c r="A532" s="214"/>
    </row>
    <row r="533" spans="1:1" s="199" customFormat="1">
      <c r="A533" s="214"/>
    </row>
    <row r="534" spans="1:1" s="199" customFormat="1">
      <c r="A534" s="214"/>
    </row>
    <row r="535" spans="1:1" s="199" customFormat="1">
      <c r="A535" s="214"/>
    </row>
    <row r="536" spans="1:1" s="199" customFormat="1">
      <c r="A536" s="214"/>
    </row>
    <row r="537" spans="1:1" s="199" customFormat="1">
      <c r="A537" s="214"/>
    </row>
    <row r="538" spans="1:1" s="199" customFormat="1">
      <c r="A538" s="214"/>
    </row>
    <row r="539" spans="1:1" s="199" customFormat="1">
      <c r="A539" s="214"/>
    </row>
    <row r="540" spans="1:1" s="199" customFormat="1">
      <c r="A540" s="214"/>
    </row>
    <row r="541" spans="1:1" s="199" customFormat="1">
      <c r="A541" s="214"/>
    </row>
    <row r="542" spans="1:1" s="199" customFormat="1">
      <c r="A542" s="214"/>
    </row>
    <row r="543" spans="1:1" s="199" customFormat="1">
      <c r="A543" s="214"/>
    </row>
    <row r="544" spans="1:1" s="199" customFormat="1">
      <c r="A544" s="214"/>
    </row>
    <row r="545" spans="1:1" s="199" customFormat="1">
      <c r="A545" s="214"/>
    </row>
    <row r="546" spans="1:1" s="199" customFormat="1">
      <c r="A546" s="214"/>
    </row>
    <row r="547" spans="1:1" s="199" customFormat="1">
      <c r="A547" s="214"/>
    </row>
    <row r="548" spans="1:1" s="199" customFormat="1">
      <c r="A548" s="214"/>
    </row>
    <row r="549" spans="1:1" s="199" customFormat="1">
      <c r="A549" s="214"/>
    </row>
    <row r="550" spans="1:1" s="199" customFormat="1">
      <c r="A550" s="214"/>
    </row>
    <row r="551" spans="1:1" s="199" customFormat="1">
      <c r="A551" s="214"/>
    </row>
    <row r="552" spans="1:1" s="199" customFormat="1">
      <c r="A552" s="214"/>
    </row>
    <row r="553" spans="1:1" s="199" customFormat="1">
      <c r="A553" s="214"/>
    </row>
    <row r="554" spans="1:1" s="199" customFormat="1">
      <c r="A554" s="214"/>
    </row>
    <row r="555" spans="1:1" s="199" customFormat="1">
      <c r="A555" s="214"/>
    </row>
    <row r="556" spans="1:1" s="199" customFormat="1">
      <c r="A556" s="214"/>
    </row>
    <row r="557" spans="1:1" s="199" customFormat="1">
      <c r="A557" s="214"/>
    </row>
    <row r="558" spans="1:1" s="199" customFormat="1">
      <c r="A558" s="214"/>
    </row>
    <row r="559" spans="1:1" s="199" customFormat="1">
      <c r="A559" s="214"/>
    </row>
    <row r="560" spans="1:1" s="199" customFormat="1">
      <c r="A560" s="214"/>
    </row>
    <row r="561" spans="1:1" s="199" customFormat="1">
      <c r="A561" s="214"/>
    </row>
    <row r="562" spans="1:1" s="199" customFormat="1">
      <c r="A562" s="214"/>
    </row>
    <row r="563" spans="1:1" s="199" customFormat="1">
      <c r="A563" s="214"/>
    </row>
    <row r="564" spans="1:1" s="199" customFormat="1">
      <c r="A564" s="214"/>
    </row>
    <row r="565" spans="1:1" s="199" customFormat="1">
      <c r="A565" s="214"/>
    </row>
    <row r="566" spans="1:1" s="199" customFormat="1">
      <c r="A566" s="214"/>
    </row>
    <row r="567" spans="1:1" s="199" customFormat="1">
      <c r="A567" s="214"/>
    </row>
    <row r="568" spans="1:1" s="199" customFormat="1">
      <c r="A568" s="214"/>
    </row>
    <row r="569" spans="1:1" s="199" customFormat="1">
      <c r="A569" s="214"/>
    </row>
    <row r="570" spans="1:1" s="199" customFormat="1">
      <c r="A570" s="214"/>
    </row>
    <row r="571" spans="1:1" s="199" customFormat="1">
      <c r="A571" s="214"/>
    </row>
    <row r="572" spans="1:1" s="199" customFormat="1">
      <c r="A572" s="214"/>
    </row>
    <row r="573" spans="1:1" s="199" customFormat="1">
      <c r="A573" s="214"/>
    </row>
    <row r="574" spans="1:1" s="199" customFormat="1">
      <c r="A574" s="214"/>
    </row>
    <row r="575" spans="1:1" s="199" customFormat="1">
      <c r="A575" s="214"/>
    </row>
    <row r="576" spans="1:1" s="199" customFormat="1">
      <c r="A576" s="214"/>
    </row>
    <row r="577" spans="1:1" s="199" customFormat="1">
      <c r="A577" s="214"/>
    </row>
    <row r="578" spans="1:1" s="199" customFormat="1">
      <c r="A578" s="214"/>
    </row>
    <row r="579" spans="1:1" s="199" customFormat="1">
      <c r="A579" s="214"/>
    </row>
    <row r="580" spans="1:1" s="199" customFormat="1">
      <c r="A580" s="214"/>
    </row>
    <row r="581" spans="1:1" s="199" customFormat="1">
      <c r="A581" s="214"/>
    </row>
    <row r="582" spans="1:1" s="199" customFormat="1">
      <c r="A582" s="214"/>
    </row>
    <row r="583" spans="1:1" s="199" customFormat="1">
      <c r="A583" s="214"/>
    </row>
    <row r="584" spans="1:1" s="199" customFormat="1">
      <c r="A584" s="214"/>
    </row>
    <row r="585" spans="1:1" s="199" customFormat="1">
      <c r="A585" s="214"/>
    </row>
    <row r="586" spans="1:1" s="199" customFormat="1">
      <c r="A586" s="214"/>
    </row>
    <row r="587" spans="1:1" s="199" customFormat="1">
      <c r="A587" s="214"/>
    </row>
    <row r="588" spans="1:1" s="199" customFormat="1">
      <c r="A588" s="214"/>
    </row>
    <row r="589" spans="1:1" s="199" customFormat="1">
      <c r="A589" s="214"/>
    </row>
    <row r="590" spans="1:1" s="199" customFormat="1">
      <c r="A590" s="214"/>
    </row>
    <row r="591" spans="1:1" s="199" customFormat="1">
      <c r="A591" s="214"/>
    </row>
    <row r="592" spans="1:1" s="199" customFormat="1">
      <c r="A592" s="214"/>
    </row>
    <row r="593" spans="1:1" s="199" customFormat="1">
      <c r="A593" s="214"/>
    </row>
    <row r="594" spans="1:1" s="199" customFormat="1">
      <c r="A594" s="214"/>
    </row>
    <row r="595" spans="1:1" s="199" customFormat="1">
      <c r="A595" s="214"/>
    </row>
    <row r="596" spans="1:1" s="199" customFormat="1">
      <c r="A596" s="214"/>
    </row>
    <row r="597" spans="1:1" s="199" customFormat="1">
      <c r="A597" s="214"/>
    </row>
    <row r="598" spans="1:1" s="199" customFormat="1">
      <c r="A598" s="214"/>
    </row>
    <row r="599" spans="1:1" s="199" customFormat="1">
      <c r="A599" s="214"/>
    </row>
    <row r="600" spans="1:1" s="199" customFormat="1">
      <c r="A600" s="214"/>
    </row>
    <row r="601" spans="1:1" s="199" customFormat="1">
      <c r="A601" s="214"/>
    </row>
    <row r="602" spans="1:1" s="199" customFormat="1">
      <c r="A602" s="214"/>
    </row>
    <row r="603" spans="1:1" s="199" customFormat="1">
      <c r="A603" s="214"/>
    </row>
    <row r="604" spans="1:1" s="199" customFormat="1">
      <c r="A604" s="214"/>
    </row>
    <row r="605" spans="1:1" s="199" customFormat="1">
      <c r="A605" s="214"/>
    </row>
    <row r="606" spans="1:1" s="199" customFormat="1">
      <c r="A606" s="214"/>
    </row>
    <row r="607" spans="1:1" s="199" customFormat="1">
      <c r="A607" s="214"/>
    </row>
    <row r="608" spans="1:1" s="199" customFormat="1">
      <c r="A608" s="214"/>
    </row>
    <row r="609" spans="1:1" s="199" customFormat="1">
      <c r="A609" s="214"/>
    </row>
    <row r="610" spans="1:1" s="199" customFormat="1">
      <c r="A610" s="214"/>
    </row>
    <row r="611" spans="1:1" s="199" customFormat="1">
      <c r="A611" s="214"/>
    </row>
    <row r="612" spans="1:1" s="199" customFormat="1">
      <c r="A612" s="214"/>
    </row>
    <row r="613" spans="1:1" s="199" customFormat="1">
      <c r="A613" s="214"/>
    </row>
    <row r="614" spans="1:1" s="199" customFormat="1">
      <c r="A614" s="214"/>
    </row>
    <row r="615" spans="1:1" s="199" customFormat="1">
      <c r="A615" s="214"/>
    </row>
    <row r="616" spans="1:1" s="199" customFormat="1">
      <c r="A616" s="214"/>
    </row>
    <row r="617" spans="1:1" s="199" customFormat="1">
      <c r="A617" s="214"/>
    </row>
    <row r="618" spans="1:1" s="199" customFormat="1">
      <c r="A618" s="214"/>
    </row>
    <row r="619" spans="1:1" s="199" customFormat="1">
      <c r="A619" s="214"/>
    </row>
    <row r="620" spans="1:1" s="199" customFormat="1">
      <c r="A620" s="214"/>
    </row>
    <row r="621" spans="1:1" s="199" customFormat="1">
      <c r="A621" s="214"/>
    </row>
    <row r="622" spans="1:1" s="199" customFormat="1">
      <c r="A622" s="214"/>
    </row>
    <row r="623" spans="1:1" s="199" customFormat="1">
      <c r="A623" s="214"/>
    </row>
    <row r="624" spans="1:1" s="199" customFormat="1">
      <c r="A624" s="214"/>
    </row>
    <row r="625" spans="1:1" s="199" customFormat="1">
      <c r="A625" s="214"/>
    </row>
    <row r="626" spans="1:1" s="199" customFormat="1">
      <c r="A626" s="214"/>
    </row>
    <row r="627" spans="1:1" s="199" customFormat="1">
      <c r="A627" s="214"/>
    </row>
    <row r="628" spans="1:1" s="199" customFormat="1">
      <c r="A628" s="214"/>
    </row>
    <row r="629" spans="1:1" s="199" customFormat="1">
      <c r="A629" s="214"/>
    </row>
    <row r="630" spans="1:1" s="199" customFormat="1">
      <c r="A630" s="214"/>
    </row>
    <row r="631" spans="1:1" s="199" customFormat="1">
      <c r="A631" s="214"/>
    </row>
    <row r="632" spans="1:1" s="199" customFormat="1">
      <c r="A632" s="214"/>
    </row>
    <row r="633" spans="1:1" s="199" customFormat="1">
      <c r="A633" s="214"/>
    </row>
    <row r="634" spans="1:1" s="199" customFormat="1">
      <c r="A634" s="214"/>
    </row>
    <row r="635" spans="1:1" s="199" customFormat="1">
      <c r="A635" s="214"/>
    </row>
    <row r="636" spans="1:1" s="199" customFormat="1">
      <c r="A636" s="214"/>
    </row>
    <row r="637" spans="1:1" s="199" customFormat="1">
      <c r="A637" s="214"/>
    </row>
    <row r="638" spans="1:1" s="199" customFormat="1">
      <c r="A638" s="214"/>
    </row>
    <row r="639" spans="1:1" s="199" customFormat="1">
      <c r="A639" s="214"/>
    </row>
    <row r="640" spans="1:1" s="199" customFormat="1">
      <c r="A640" s="214"/>
    </row>
    <row r="641" spans="1:1" s="199" customFormat="1">
      <c r="A641" s="214"/>
    </row>
    <row r="642" spans="1:1" s="199" customFormat="1">
      <c r="A642" s="214"/>
    </row>
    <row r="643" spans="1:1" s="199" customFormat="1">
      <c r="A643" s="214"/>
    </row>
    <row r="644" spans="1:1" s="199" customFormat="1">
      <c r="A644" s="214"/>
    </row>
    <row r="645" spans="1:1" s="199" customFormat="1">
      <c r="A645" s="214"/>
    </row>
    <row r="646" spans="1:1" s="199" customFormat="1">
      <c r="A646" s="214"/>
    </row>
    <row r="647" spans="1:1" s="199" customFormat="1">
      <c r="A647" s="214"/>
    </row>
    <row r="648" spans="1:1" s="199" customFormat="1">
      <c r="A648" s="214"/>
    </row>
    <row r="649" spans="1:1" s="199" customFormat="1">
      <c r="A649" s="214"/>
    </row>
    <row r="650" spans="1:1" s="199" customFormat="1">
      <c r="A650" s="214"/>
    </row>
    <row r="651" spans="1:1" s="199" customFormat="1">
      <c r="A651" s="214"/>
    </row>
    <row r="652" spans="1:1" s="199" customFormat="1">
      <c r="A652" s="214"/>
    </row>
    <row r="653" spans="1:1" s="199" customFormat="1">
      <c r="A653" s="214"/>
    </row>
    <row r="654" spans="1:1" s="199" customFormat="1">
      <c r="A654" s="214"/>
    </row>
    <row r="655" spans="1:1" s="199" customFormat="1">
      <c r="A655" s="214"/>
    </row>
    <row r="656" spans="1:1" s="199" customFormat="1">
      <c r="A656" s="214"/>
    </row>
    <row r="657" spans="1:1" s="199" customFormat="1">
      <c r="A657" s="214"/>
    </row>
    <row r="658" spans="1:1" s="199" customFormat="1">
      <c r="A658" s="214"/>
    </row>
    <row r="659" spans="1:1" s="199" customFormat="1">
      <c r="A659" s="214"/>
    </row>
    <row r="660" spans="1:1" s="199" customFormat="1">
      <c r="A660" s="214"/>
    </row>
    <row r="661" spans="1:1" s="199" customFormat="1">
      <c r="A661" s="214"/>
    </row>
    <row r="662" spans="1:1" s="199" customFormat="1">
      <c r="A662" s="214"/>
    </row>
    <row r="663" spans="1:1" s="199" customFormat="1">
      <c r="A663" s="214"/>
    </row>
    <row r="664" spans="1:1" s="199" customFormat="1">
      <c r="A664" s="214"/>
    </row>
    <row r="665" spans="1:1" s="199" customFormat="1">
      <c r="A665" s="214"/>
    </row>
    <row r="666" spans="1:1" s="199" customFormat="1">
      <c r="A666" s="214"/>
    </row>
    <row r="667" spans="1:1" s="199" customFormat="1">
      <c r="A667" s="214"/>
    </row>
    <row r="668" spans="1:1" s="199" customFormat="1">
      <c r="A668" s="214"/>
    </row>
    <row r="669" spans="1:1" s="199" customFormat="1">
      <c r="A669" s="214"/>
    </row>
    <row r="670" spans="1:1" s="199" customFormat="1">
      <c r="A670" s="214"/>
    </row>
    <row r="671" spans="1:1" s="199" customFormat="1">
      <c r="A671" s="214"/>
    </row>
    <row r="672" spans="1:1" s="199" customFormat="1">
      <c r="A672" s="214"/>
    </row>
    <row r="673" spans="1:1" s="199" customFormat="1">
      <c r="A673" s="214"/>
    </row>
    <row r="674" spans="1:1" s="199" customFormat="1">
      <c r="A674" s="214"/>
    </row>
    <row r="675" spans="1:1" s="199" customFormat="1">
      <c r="A675" s="214"/>
    </row>
    <row r="676" spans="1:1" s="199" customFormat="1">
      <c r="A676" s="214"/>
    </row>
    <row r="677" spans="1:1" s="199" customFormat="1">
      <c r="A677" s="214"/>
    </row>
    <row r="678" spans="1:1" s="199" customFormat="1">
      <c r="A678" s="214"/>
    </row>
    <row r="679" spans="1:1" s="199" customFormat="1">
      <c r="A679" s="214"/>
    </row>
    <row r="680" spans="1:1" s="199" customFormat="1">
      <c r="A680" s="214"/>
    </row>
    <row r="681" spans="1:1" s="199" customFormat="1">
      <c r="A681" s="214"/>
    </row>
    <row r="682" spans="1:1" s="199" customFormat="1">
      <c r="A682" s="214"/>
    </row>
    <row r="683" spans="1:1" s="199" customFormat="1">
      <c r="A683" s="214"/>
    </row>
    <row r="684" spans="1:1" s="199" customFormat="1">
      <c r="A684" s="214"/>
    </row>
    <row r="685" spans="1:1" s="199" customFormat="1">
      <c r="A685" s="214"/>
    </row>
    <row r="686" spans="1:1" s="199" customFormat="1">
      <c r="A686" s="214"/>
    </row>
    <row r="687" spans="1:1" s="199" customFormat="1">
      <c r="A687" s="214"/>
    </row>
    <row r="688" spans="1:1" s="199" customFormat="1">
      <c r="A688" s="214"/>
    </row>
    <row r="689" spans="1:1" s="199" customFormat="1">
      <c r="A689" s="214"/>
    </row>
    <row r="690" spans="1:1" s="199" customFormat="1">
      <c r="A690" s="214"/>
    </row>
    <row r="691" spans="1:1" s="199" customFormat="1">
      <c r="A691" s="214"/>
    </row>
    <row r="692" spans="1:1" s="199" customFormat="1">
      <c r="A692" s="214"/>
    </row>
    <row r="693" spans="1:1" s="199" customFormat="1">
      <c r="A693" s="214"/>
    </row>
    <row r="694" spans="1:1" s="199" customFormat="1">
      <c r="A694" s="214"/>
    </row>
    <row r="695" spans="1:1" s="199" customFormat="1">
      <c r="A695" s="214"/>
    </row>
    <row r="696" spans="1:1" s="199" customFormat="1">
      <c r="A696" s="214"/>
    </row>
    <row r="697" spans="1:1" s="199" customFormat="1">
      <c r="A697" s="214"/>
    </row>
    <row r="698" spans="1:1" s="199" customFormat="1">
      <c r="A698" s="214"/>
    </row>
    <row r="699" spans="1:1" s="199" customFormat="1">
      <c r="A699" s="214"/>
    </row>
    <row r="700" spans="1:1" s="199" customFormat="1">
      <c r="A700" s="214"/>
    </row>
    <row r="701" spans="1:1" s="199" customFormat="1">
      <c r="A701" s="214"/>
    </row>
    <row r="702" spans="1:1" s="199" customFormat="1">
      <c r="A702" s="214"/>
    </row>
    <row r="703" spans="1:1" s="199" customFormat="1">
      <c r="A703" s="214"/>
    </row>
    <row r="704" spans="1:1" s="199" customFormat="1">
      <c r="A704" s="214"/>
    </row>
    <row r="705" spans="1:1" s="199" customFormat="1">
      <c r="A705" s="214"/>
    </row>
    <row r="706" spans="1:1" s="199" customFormat="1">
      <c r="A706" s="214"/>
    </row>
    <row r="707" spans="1:1" s="199" customFormat="1">
      <c r="A707" s="214"/>
    </row>
    <row r="708" spans="1:1" s="199" customFormat="1">
      <c r="A708" s="214"/>
    </row>
    <row r="709" spans="1:1" s="199" customFormat="1">
      <c r="A709" s="214"/>
    </row>
    <row r="710" spans="1:1" s="199" customFormat="1">
      <c r="A710" s="214"/>
    </row>
    <row r="711" spans="1:1" s="199" customFormat="1">
      <c r="A711" s="214"/>
    </row>
    <row r="712" spans="1:1" s="199" customFormat="1">
      <c r="A712" s="214"/>
    </row>
    <row r="713" spans="1:1" s="199" customFormat="1">
      <c r="A713" s="214"/>
    </row>
    <row r="714" spans="1:1" s="199" customFormat="1">
      <c r="A714" s="214"/>
    </row>
    <row r="715" spans="1:1" s="199" customFormat="1">
      <c r="A715" s="214"/>
    </row>
    <row r="716" spans="1:1" s="199" customFormat="1">
      <c r="A716" s="214"/>
    </row>
    <row r="717" spans="1:1" s="199" customFormat="1">
      <c r="A717" s="214"/>
    </row>
    <row r="718" spans="1:1" s="199" customFormat="1">
      <c r="A718" s="214"/>
    </row>
    <row r="719" spans="1:1" s="199" customFormat="1">
      <c r="A719" s="214"/>
    </row>
    <row r="720" spans="1:1" s="199" customFormat="1">
      <c r="A720" s="214"/>
    </row>
    <row r="721" spans="1:1" s="199" customFormat="1">
      <c r="A721" s="214"/>
    </row>
    <row r="722" spans="1:1" s="199" customFormat="1">
      <c r="A722" s="214"/>
    </row>
    <row r="723" spans="1:1" s="199" customFormat="1">
      <c r="A723" s="214"/>
    </row>
    <row r="724" spans="1:1" s="199" customFormat="1">
      <c r="A724" s="214"/>
    </row>
    <row r="725" spans="1:1" s="199" customFormat="1">
      <c r="A725" s="214"/>
    </row>
    <row r="726" spans="1:1" s="199" customFormat="1">
      <c r="A726" s="214"/>
    </row>
    <row r="727" spans="1:1" s="199" customFormat="1">
      <c r="A727" s="214"/>
    </row>
    <row r="728" spans="1:1" s="199" customFormat="1">
      <c r="A728" s="214"/>
    </row>
    <row r="729" spans="1:1" s="199" customFormat="1">
      <c r="A729" s="214"/>
    </row>
    <row r="730" spans="1:1" s="199" customFormat="1">
      <c r="A730" s="214"/>
    </row>
    <row r="731" spans="1:1" s="199" customFormat="1">
      <c r="A731" s="214"/>
    </row>
    <row r="732" spans="1:1" s="199" customFormat="1">
      <c r="A732" s="214"/>
    </row>
    <row r="733" spans="1:1" s="199" customFormat="1">
      <c r="A733" s="214"/>
    </row>
    <row r="734" spans="1:1" s="199" customFormat="1">
      <c r="A734" s="214"/>
    </row>
    <row r="735" spans="1:1" s="199" customFormat="1">
      <c r="A735" s="214"/>
    </row>
    <row r="736" spans="1:1" s="199" customFormat="1">
      <c r="A736" s="214"/>
    </row>
    <row r="737" spans="1:1" s="199" customFormat="1">
      <c r="A737" s="214"/>
    </row>
    <row r="738" spans="1:1" s="199" customFormat="1">
      <c r="A738" s="214"/>
    </row>
  </sheetData>
  <mergeCells count="23">
    <mergeCell ref="G34:K34"/>
    <mergeCell ref="N30:P30"/>
    <mergeCell ref="B18:C18"/>
    <mergeCell ref="D18:G18"/>
    <mergeCell ref="C19:G19"/>
    <mergeCell ref="C20:G20"/>
    <mergeCell ref="C21:G21"/>
    <mergeCell ref="C22:G22"/>
    <mergeCell ref="C28:G28"/>
    <mergeCell ref="C29:G29"/>
    <mergeCell ref="C23:G23"/>
    <mergeCell ref="C24:G24"/>
    <mergeCell ref="C25:G25"/>
    <mergeCell ref="C26:G26"/>
    <mergeCell ref="C27:G27"/>
    <mergeCell ref="B4:D4"/>
    <mergeCell ref="N4:P4"/>
    <mergeCell ref="B17:D17"/>
    <mergeCell ref="N17:P17"/>
    <mergeCell ref="H4:K4"/>
    <mergeCell ref="H17:K17"/>
    <mergeCell ref="B14:P14"/>
    <mergeCell ref="N15:P15"/>
  </mergeCells>
  <conditionalFormatting sqref="R6:R13">
    <cfRule type="cellIs" dxfId="22" priority="30" stopIfTrue="1" operator="equal">
      <formula>"error"</formula>
    </cfRule>
    <cfRule type="cellIs" dxfId="21" priority="31" stopIfTrue="1" operator="equal">
      <formula>"empty"</formula>
    </cfRule>
    <cfRule type="cellIs" dxfId="20" priority="32" stopIfTrue="1" operator="greaterThan">
      <formula>0</formula>
    </cfRule>
  </conditionalFormatting>
  <conditionalFormatting sqref="R14:R15">
    <cfRule type="cellIs" dxfId="19" priority="19" stopIfTrue="1" operator="greaterThan">
      <formula>0</formula>
    </cfRule>
  </conditionalFormatting>
  <conditionalFormatting sqref="R19:R29">
    <cfRule type="cellIs" dxfId="18" priority="41" stopIfTrue="1" operator="equal">
      <formula>"error"</formula>
    </cfRule>
    <cfRule type="cellIs" dxfId="17" priority="42" stopIfTrue="1" operator="equal">
      <formula>"empty"</formula>
    </cfRule>
    <cfRule type="cellIs" dxfId="16" priority="43" stopIfTrue="1" operator="greaterThan">
      <formula>0</formula>
    </cfRule>
  </conditionalFormatting>
  <conditionalFormatting sqref="R30:S31">
    <cfRule type="cellIs" dxfId="15" priority="15" stopIfTrue="1" operator="greaterThan">
      <formula>0</formula>
    </cfRule>
  </conditionalFormatting>
  <conditionalFormatting sqref="S6:S15">
    <cfRule type="cellIs" dxfId="14" priority="4" stopIfTrue="1" operator="greaterThan">
      <formula>0</formula>
    </cfRule>
  </conditionalFormatting>
  <conditionalFormatting sqref="S19:S29">
    <cfRule type="cellIs" dxfId="13" priority="1" stopIfTrue="1" operator="greaterThan">
      <formula>0</formula>
    </cfRule>
  </conditionalFormatting>
  <conditionalFormatting sqref="T6:T17">
    <cfRule type="cellIs" dxfId="12" priority="7" stopIfTrue="1" operator="greaterThan">
      <formula>0</formula>
    </cfRule>
  </conditionalFormatting>
  <conditionalFormatting sqref="T19:T31">
    <cfRule type="cellIs" dxfId="11" priority="18" stopIfTrue="1" operator="greaterThan">
      <formula>0</formula>
    </cfRule>
  </conditionalFormatting>
  <dataValidations count="9">
    <dataValidation type="decimal" allowBlank="1" showInputMessage="1" showErrorMessage="1" errorTitle="Calendar Months" error="Do not enter more than 12 months." promptTitle="Cal Months" prompt="Use EITHER Cal Months OR Acad and/or Sum Months" sqref="N20:N29" xr:uid="{00000000-0002-0000-0400-000000000000}">
      <formula1>0</formula1>
      <formula2>12</formula2>
    </dataValidation>
    <dataValidation type="decimal" allowBlank="1" showInputMessage="1" showErrorMessage="1" errorTitle="Sum Months" error="Cannot enter more than 3 months" promptTitle="Summer Months" prompt="Academic and summer months may be used for the same employee.  Do not use Cal months with Acad or Sum months" sqref="P6:P13 P20:P29" xr:uid="{00000000-0002-0000-0400-000001000000}">
      <formula1>0</formula1>
      <formula2>3</formula2>
    </dataValidation>
    <dataValidation type="decimal" showInputMessage="1" showErrorMessage="1" error="Cannot enter more than 9 months for academic months" promptTitle="Academic Months" prompt="Use EITHER Cal months OR Acad months.  Acad and Sum months may be used for the same employee" sqref="O6:O13 O20:O29" xr:uid="{00000000-0002-0000-0400-000002000000}">
      <formula1>0</formula1>
      <formula2>9</formula2>
    </dataValidation>
    <dataValidation type="decimal" allowBlank="1" showInputMessage="1" showErrorMessage="1" errorTitle="Cal Months" error="Cannot enter more than 12 months" promptTitle="Cal Months" prompt="If Cal months are used, DO NOT use Acad or Sum months" sqref="N6:N13" xr:uid="{00000000-0002-0000-0400-000003000000}">
      <formula1>0</formula1>
      <formula2>12</formula2>
    </dataValidation>
    <dataValidation type="list" allowBlank="1" showInputMessage="1" showErrorMessage="1" sqref="B6:B13" xr:uid="{00000000-0002-0000-0400-000005000000}">
      <formula1>Prefix</formula1>
    </dataValidation>
    <dataValidation type="decimal" errorStyle="information" operator="equal" allowBlank="1" showInputMessage="1" showErrorMessage="1" errorTitle="Whoa there!" error="Are you sure you want to change this?  Typically, the Regular fringe for Post-doc is 1.75%." promptTitle="Post-doc" prompt="See the Reference tab for rates for each employment category" sqref="I19" xr:uid="{5619371D-7529-47F3-ADDE-2BAD3342BA3D}">
      <formula1>0.0185</formula1>
    </dataValidation>
    <dataValidation type="decimal" errorStyle="information" operator="equal" allowBlank="1" showInputMessage="1" showErrorMessage="1" errorTitle="Whoa there!" error="Sure you want to change this?  Graduate Students usually have .3%" promptTitle="Graduate Students" prompt="See the Reference tab for rates for each employment category" sqref="I20:I21" xr:uid="{907737A4-E12F-4704-8E4E-E2F2D2C45B44}">
      <formula1>0.002</formula1>
    </dataValidation>
    <dataValidation allowBlank="1" showInputMessage="1" showErrorMessage="1" prompt="Use Cal. Months only for Post Doc" sqref="N19:P19" xr:uid="{00000000-0002-0000-0400-00000C000000}"/>
    <dataValidation type="list" allowBlank="1" showInputMessage="1" showErrorMessage="1" sqref="G37:G39" xr:uid="{445540AE-50D5-42C5-A07D-3B97C4AF6FCD}">
      <formula1>"Annual, Academic, Summer"</formula1>
    </dataValidation>
  </dataValidations>
  <pageMargins left="0.5" right="0.5" top="0.52" bottom="0.5" header="0.3" footer="0.3"/>
  <pageSetup scale="67" orientation="landscape" r:id="rId1"/>
  <ignoredErrors>
    <ignoredError sqref="B7:H13 L6:P13 H23:H29 B19:B29 C23:G29 N19:P29 L19:L29 B6:G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Please select insurance type" xr:uid="{D27CD109-CB90-44FF-A534-2C0437B73E62}">
          <x14:formula1>
            <xm:f>Reference!$A$30:$A$37</xm:f>
          </x14:formula1>
          <xm:sqref>H6:H13 H22:H29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-0.499984740745262"/>
    <pageSetUpPr fitToPage="1"/>
  </sheetPr>
  <dimension ref="A1:CY440"/>
  <sheetViews>
    <sheetView zoomScaleNormal="100" workbookViewId="0">
      <selection activeCell="Y24" sqref="Y24"/>
    </sheetView>
  </sheetViews>
  <sheetFormatPr defaultColWidth="9.1796875" defaultRowHeight="13"/>
  <cols>
    <col min="1" max="1" width="2.54296875" style="2" customWidth="1"/>
    <col min="2" max="2" width="4.54296875" style="3" customWidth="1"/>
    <col min="3" max="3" width="14.453125" style="3" bestFit="1" customWidth="1"/>
    <col min="4" max="4" width="7.453125" style="3" bestFit="1" customWidth="1"/>
    <col min="5" max="5" width="13.81640625" style="3" bestFit="1" customWidth="1"/>
    <col min="6" max="6" width="5" style="3" customWidth="1"/>
    <col min="7" max="7" width="11" style="3" customWidth="1"/>
    <col min="8" max="8" width="34.1796875" style="3" customWidth="1"/>
    <col min="9" max="9" width="9.54296875" style="3" customWidth="1"/>
    <col min="10" max="10" width="9.54296875" style="3" hidden="1" customWidth="1"/>
    <col min="11" max="11" width="9.54296875" style="3" customWidth="1"/>
    <col min="12" max="12" width="1.54296875" style="3" hidden="1" customWidth="1"/>
    <col min="13" max="15" width="8.1796875" style="3" bestFit="1" customWidth="1"/>
    <col min="16" max="16" width="1.453125" style="3" customWidth="1"/>
    <col min="17" max="17" width="10.54296875" style="3" customWidth="1"/>
    <col min="18" max="18" width="10.453125" style="3" customWidth="1"/>
    <col min="19" max="19" width="10.7265625" style="3" customWidth="1"/>
    <col min="20" max="20" width="10.54296875" style="199" customWidth="1"/>
    <col min="21" max="103" width="9.1796875" style="199"/>
    <col min="104" max="16384" width="9.1796875" style="3"/>
  </cols>
  <sheetData>
    <row r="1" spans="1:103" s="1" customFormat="1" ht="25" customHeight="1" thickBot="1">
      <c r="A1" s="96" t="s">
        <v>84</v>
      </c>
      <c r="B1" s="97"/>
      <c r="C1" s="97"/>
      <c r="D1" s="96"/>
      <c r="E1" s="171">
        <f>'P-4'!H1+1</f>
        <v>1461</v>
      </c>
      <c r="F1" s="97"/>
      <c r="G1" s="96" t="s">
        <v>19</v>
      </c>
      <c r="H1" s="300">
        <f>E1+364</f>
        <v>1825</v>
      </c>
      <c r="I1" s="96"/>
      <c r="J1" s="97"/>
      <c r="K1" s="97"/>
      <c r="L1" s="97"/>
      <c r="M1" s="96"/>
      <c r="N1" s="97"/>
      <c r="O1" s="97"/>
      <c r="P1" s="96"/>
      <c r="Q1" s="97"/>
      <c r="R1" s="97"/>
      <c r="S1" s="96"/>
      <c r="T1" s="210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</row>
    <row r="2" spans="1:103" ht="25" customHeight="1">
      <c r="A2" s="283" t="s">
        <v>1</v>
      </c>
      <c r="B2" s="280"/>
      <c r="C2" s="304"/>
      <c r="D2" s="280"/>
      <c r="E2" s="280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 t="s">
        <v>20</v>
      </c>
      <c r="S2" s="9">
        <v>5</v>
      </c>
      <c r="T2" s="201"/>
    </row>
    <row r="3" spans="1:103" ht="25" customHeight="1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/>
      <c r="T3" s="201"/>
    </row>
    <row r="4" spans="1:103" ht="25" customHeight="1">
      <c r="A4" s="10"/>
      <c r="B4" s="322" t="s">
        <v>21</v>
      </c>
      <c r="C4" s="322"/>
      <c r="D4" s="322"/>
      <c r="E4" s="7"/>
      <c r="F4" s="7"/>
      <c r="G4" s="7"/>
      <c r="H4" s="343" t="s">
        <v>22</v>
      </c>
      <c r="I4" s="343"/>
      <c r="J4" s="343"/>
      <c r="K4" s="7"/>
      <c r="L4" s="7"/>
      <c r="M4" s="323" t="s">
        <v>23</v>
      </c>
      <c r="N4" s="324"/>
      <c r="O4" s="325"/>
      <c r="P4" s="11"/>
      <c r="Q4" s="12"/>
      <c r="R4" s="12"/>
      <c r="S4" s="7"/>
    </row>
    <row r="5" spans="1:103" s="38" customFormat="1" ht="48" customHeight="1">
      <c r="A5" s="36"/>
      <c r="B5" s="37" t="s">
        <v>24</v>
      </c>
      <c r="C5" s="37" t="s">
        <v>25</v>
      </c>
      <c r="D5" s="37" t="s">
        <v>26</v>
      </c>
      <c r="E5" s="37" t="s">
        <v>27</v>
      </c>
      <c r="F5" s="37" t="s">
        <v>28</v>
      </c>
      <c r="G5" s="37" t="s">
        <v>29</v>
      </c>
      <c r="H5" s="241" t="s">
        <v>30</v>
      </c>
      <c r="I5" s="241" t="s">
        <v>85</v>
      </c>
      <c r="J5" s="241" t="s">
        <v>75</v>
      </c>
      <c r="K5" s="37" t="s">
        <v>86</v>
      </c>
      <c r="M5" s="39" t="s">
        <v>33</v>
      </c>
      <c r="N5" s="37" t="s">
        <v>34</v>
      </c>
      <c r="O5" s="41" t="s">
        <v>35</v>
      </c>
      <c r="Q5" s="38" t="s">
        <v>36</v>
      </c>
      <c r="R5" s="38" t="s">
        <v>37</v>
      </c>
      <c r="S5" s="38" t="s">
        <v>38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</row>
    <row r="6" spans="1:103" s="14" customFormat="1" ht="25" customHeight="1">
      <c r="A6" s="13" t="s">
        <v>39</v>
      </c>
      <c r="B6" s="239">
        <f>'P-1'!B6</f>
        <v>0</v>
      </c>
      <c r="C6" s="239">
        <f>'P-1'!C6</f>
        <v>0</v>
      </c>
      <c r="D6" s="239">
        <f>'P-1'!D6</f>
        <v>0</v>
      </c>
      <c r="E6" s="239">
        <f>'P-1'!E6</f>
        <v>0</v>
      </c>
      <c r="F6" s="239">
        <f>'P-1'!F6</f>
        <v>0</v>
      </c>
      <c r="G6" s="239">
        <f>'P-1'!G6</f>
        <v>0</v>
      </c>
      <c r="H6" s="104" t="str">
        <f>'P-4'!H6</f>
        <v>None</v>
      </c>
      <c r="I6" s="237">
        <f>VLOOKUP(H6,Reference!$A$30:$F$37,6,FALSE)</f>
        <v>0</v>
      </c>
      <c r="J6" s="269">
        <f>'P-1'!J6</f>
        <v>0</v>
      </c>
      <c r="K6" s="180">
        <f>ROUND((J6*(1+Cover!$D$25)^4),0)</f>
        <v>0</v>
      </c>
      <c r="M6" s="270">
        <f>'P-4'!N6</f>
        <v>0</v>
      </c>
      <c r="N6" s="271">
        <f>'P-4'!O6</f>
        <v>0</v>
      </c>
      <c r="O6" s="272">
        <f>'P-4'!P6</f>
        <v>0</v>
      </c>
      <c r="Q6" s="276">
        <f>ROUND(IF(NOT((ISBLANK(K6))),IF((OR(AND(ISBLANK(M6),ISBLANK(N6),ISBLANK(O6)),(M6+N6+O6)=0)),0,IF((AND((M6&gt;0),((N6+O6)&gt;0))),"error",IF((M6&gt;0),(K6*(M6/12)),(K6*((N6+O6)/9))))),"empty "),0)</f>
        <v>0</v>
      </c>
      <c r="R6" s="254">
        <f>Q6*I6</f>
        <v>0</v>
      </c>
      <c r="S6" s="276">
        <f t="shared" ref="S6:S13" si="0">Q6+R6</f>
        <v>0</v>
      </c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</row>
    <row r="7" spans="1:103" s="14" customFormat="1" ht="25" customHeight="1">
      <c r="A7" s="13" t="s">
        <v>41</v>
      </c>
      <c r="B7" s="239">
        <f>'P-1'!B7</f>
        <v>0</v>
      </c>
      <c r="C7" s="239">
        <f>'P-1'!C7</f>
        <v>0</v>
      </c>
      <c r="D7" s="239">
        <f>'P-1'!D7</f>
        <v>0</v>
      </c>
      <c r="E7" s="239">
        <f>'P-1'!E7</f>
        <v>0</v>
      </c>
      <c r="F7" s="239">
        <f>'P-1'!F7</f>
        <v>0</v>
      </c>
      <c r="G7" s="239">
        <f>'P-1'!G7</f>
        <v>0</v>
      </c>
      <c r="H7" s="104" t="str">
        <f>'P-4'!H7</f>
        <v>None</v>
      </c>
      <c r="I7" s="237">
        <f>VLOOKUP(H7,Reference!$A$30:$F$37,6,FALSE)</f>
        <v>0</v>
      </c>
      <c r="J7" s="269">
        <f>'P-1'!J7</f>
        <v>0</v>
      </c>
      <c r="K7" s="180">
        <f>ROUND((J7*(1+Cover!$D$25)^4),0)</f>
        <v>0</v>
      </c>
      <c r="M7" s="270">
        <f>'P-4'!N7</f>
        <v>0</v>
      </c>
      <c r="N7" s="271">
        <f>'P-4'!O7</f>
        <v>0</v>
      </c>
      <c r="O7" s="272">
        <f>'P-4'!P7</f>
        <v>0</v>
      </c>
      <c r="Q7" s="276">
        <f t="shared" ref="Q7:Q13" si="1">ROUND(IF(NOT((ISBLANK(K7))),IF((OR(AND(ISBLANK(M7),ISBLANK(N7),ISBLANK(O7)),(M7+N7+O7)=0)),0,IF((AND((M7&gt;0),((N7+O7)&gt;0))),"error",IF((M7&gt;0),(K7*(M7/12)),(K7*((N7+O7)/9))))),"empty "),0)</f>
        <v>0</v>
      </c>
      <c r="R7" s="254">
        <f t="shared" ref="R7:R13" si="2">Q7*I7</f>
        <v>0</v>
      </c>
      <c r="S7" s="276">
        <f t="shared" si="0"/>
        <v>0</v>
      </c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</row>
    <row r="8" spans="1:103" s="14" customFormat="1" ht="25" customHeight="1">
      <c r="A8" s="13" t="s">
        <v>42</v>
      </c>
      <c r="B8" s="239">
        <f>'P-1'!B8</f>
        <v>0</v>
      </c>
      <c r="C8" s="239">
        <f>'P-1'!C8</f>
        <v>0</v>
      </c>
      <c r="D8" s="239">
        <f>'P-1'!D8</f>
        <v>0</v>
      </c>
      <c r="E8" s="239">
        <f>'P-1'!E8</f>
        <v>0</v>
      </c>
      <c r="F8" s="239">
        <f>'P-1'!F8</f>
        <v>0</v>
      </c>
      <c r="G8" s="239">
        <f>'P-1'!G8</f>
        <v>0</v>
      </c>
      <c r="H8" s="104" t="str">
        <f>'P-4'!H8</f>
        <v>None</v>
      </c>
      <c r="I8" s="237">
        <f>VLOOKUP(H8,Reference!$A$30:$F$37,6,FALSE)</f>
        <v>0</v>
      </c>
      <c r="J8" s="269">
        <f>'P-1'!J8</f>
        <v>0</v>
      </c>
      <c r="K8" s="180">
        <f>ROUND((J8*(1+Cover!$D$25)^4),0)</f>
        <v>0</v>
      </c>
      <c r="M8" s="270">
        <f>'P-4'!N8</f>
        <v>0</v>
      </c>
      <c r="N8" s="271">
        <f>'P-4'!O8</f>
        <v>0</v>
      </c>
      <c r="O8" s="272">
        <f>'P-4'!P8</f>
        <v>0</v>
      </c>
      <c r="Q8" s="276">
        <f t="shared" si="1"/>
        <v>0</v>
      </c>
      <c r="R8" s="254">
        <f t="shared" si="2"/>
        <v>0</v>
      </c>
      <c r="S8" s="276">
        <f t="shared" si="0"/>
        <v>0</v>
      </c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</row>
    <row r="9" spans="1:103" s="14" customFormat="1" ht="25" customHeight="1">
      <c r="A9" s="13" t="s">
        <v>43</v>
      </c>
      <c r="B9" s="239">
        <f>'P-1'!B9</f>
        <v>0</v>
      </c>
      <c r="C9" s="239">
        <f>'P-1'!C9</f>
        <v>0</v>
      </c>
      <c r="D9" s="239">
        <f>'P-1'!D9</f>
        <v>0</v>
      </c>
      <c r="E9" s="239">
        <f>'P-1'!E9</f>
        <v>0</v>
      </c>
      <c r="F9" s="239">
        <f>'P-1'!F9</f>
        <v>0</v>
      </c>
      <c r="G9" s="239">
        <f>'P-1'!G9</f>
        <v>0</v>
      </c>
      <c r="H9" s="104" t="str">
        <f>'P-4'!H9</f>
        <v>None</v>
      </c>
      <c r="I9" s="237">
        <f>VLOOKUP(H9,Reference!$A$30:$F$37,6,FALSE)</f>
        <v>0</v>
      </c>
      <c r="J9" s="269">
        <f>'P-1'!J9</f>
        <v>0</v>
      </c>
      <c r="K9" s="180">
        <f>ROUND((J9*(1+Cover!$D$25)^4),0)</f>
        <v>0</v>
      </c>
      <c r="M9" s="270">
        <f>'P-4'!N9</f>
        <v>0</v>
      </c>
      <c r="N9" s="271">
        <f>'P-4'!O9</f>
        <v>0</v>
      </c>
      <c r="O9" s="272">
        <f>'P-4'!P9</f>
        <v>0</v>
      </c>
      <c r="Q9" s="276">
        <f t="shared" si="1"/>
        <v>0</v>
      </c>
      <c r="R9" s="254">
        <f t="shared" si="2"/>
        <v>0</v>
      </c>
      <c r="S9" s="276">
        <f t="shared" si="0"/>
        <v>0</v>
      </c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</row>
    <row r="10" spans="1:103" s="14" customFormat="1" ht="25" customHeight="1">
      <c r="A10" s="13" t="s">
        <v>44</v>
      </c>
      <c r="B10" s="239">
        <f>'P-1'!B10</f>
        <v>0</v>
      </c>
      <c r="C10" s="239">
        <f>'P-1'!C10</f>
        <v>0</v>
      </c>
      <c r="D10" s="239">
        <f>'P-1'!D10</f>
        <v>0</v>
      </c>
      <c r="E10" s="239">
        <f>'P-1'!E10</f>
        <v>0</v>
      </c>
      <c r="F10" s="239">
        <f>'P-1'!F10</f>
        <v>0</v>
      </c>
      <c r="G10" s="239">
        <f>'P-1'!G10</f>
        <v>0</v>
      </c>
      <c r="H10" s="104" t="str">
        <f>'P-4'!H10</f>
        <v>None</v>
      </c>
      <c r="I10" s="237">
        <f>VLOOKUP(H10,Reference!$A$30:$F$37,6,FALSE)</f>
        <v>0</v>
      </c>
      <c r="J10" s="269">
        <f>'P-1'!J10</f>
        <v>0</v>
      </c>
      <c r="K10" s="180">
        <f>ROUND((J10*(1+Cover!$D$25)^4),0)</f>
        <v>0</v>
      </c>
      <c r="M10" s="270">
        <f>'P-4'!N10</f>
        <v>0</v>
      </c>
      <c r="N10" s="271">
        <f>'P-4'!O10</f>
        <v>0</v>
      </c>
      <c r="O10" s="272">
        <f>'P-4'!P10</f>
        <v>0</v>
      </c>
      <c r="Q10" s="276">
        <f t="shared" si="1"/>
        <v>0</v>
      </c>
      <c r="R10" s="254">
        <f t="shared" si="2"/>
        <v>0</v>
      </c>
      <c r="S10" s="276">
        <f t="shared" si="0"/>
        <v>0</v>
      </c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</row>
    <row r="11" spans="1:103" s="14" customFormat="1" ht="25" customHeight="1">
      <c r="A11" s="13" t="s">
        <v>45</v>
      </c>
      <c r="B11" s="239">
        <f>'P-1'!B11</f>
        <v>0</v>
      </c>
      <c r="C11" s="239">
        <f>'P-1'!C11</f>
        <v>0</v>
      </c>
      <c r="D11" s="239">
        <f>'P-1'!D11</f>
        <v>0</v>
      </c>
      <c r="E11" s="239">
        <f>'P-1'!E11</f>
        <v>0</v>
      </c>
      <c r="F11" s="239">
        <f>'P-1'!F11</f>
        <v>0</v>
      </c>
      <c r="G11" s="239">
        <f>'P-1'!G11</f>
        <v>0</v>
      </c>
      <c r="H11" s="104" t="str">
        <f>'P-4'!H11</f>
        <v>None</v>
      </c>
      <c r="I11" s="237">
        <f>VLOOKUP(H11,Reference!$A$30:$F$37,6,FALSE)</f>
        <v>0</v>
      </c>
      <c r="J11" s="269">
        <f>'P-1'!J11</f>
        <v>0</v>
      </c>
      <c r="K11" s="180">
        <f>ROUND((J11*(1+Cover!$D$25)^4),0)</f>
        <v>0</v>
      </c>
      <c r="M11" s="270">
        <f>'P-4'!N11</f>
        <v>0</v>
      </c>
      <c r="N11" s="271">
        <f>'P-4'!O11</f>
        <v>0</v>
      </c>
      <c r="O11" s="272">
        <f>'P-4'!P11</f>
        <v>0</v>
      </c>
      <c r="Q11" s="276">
        <f t="shared" si="1"/>
        <v>0</v>
      </c>
      <c r="R11" s="254">
        <f t="shared" si="2"/>
        <v>0</v>
      </c>
      <c r="S11" s="276">
        <f t="shared" si="0"/>
        <v>0</v>
      </c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</row>
    <row r="12" spans="1:103" s="14" customFormat="1" ht="25" customHeight="1">
      <c r="A12" s="13" t="s">
        <v>46</v>
      </c>
      <c r="B12" s="239">
        <f>'P-1'!B12</f>
        <v>0</v>
      </c>
      <c r="C12" s="239">
        <f>'P-1'!C12</f>
        <v>0</v>
      </c>
      <c r="D12" s="239">
        <f>'P-1'!D12</f>
        <v>0</v>
      </c>
      <c r="E12" s="239">
        <f>'P-1'!E12</f>
        <v>0</v>
      </c>
      <c r="F12" s="239">
        <f>'P-1'!F12</f>
        <v>0</v>
      </c>
      <c r="G12" s="239">
        <f>'P-1'!G12</f>
        <v>0</v>
      </c>
      <c r="H12" s="104" t="str">
        <f>'P-4'!H12</f>
        <v>None</v>
      </c>
      <c r="I12" s="237">
        <f>VLOOKUP(H12,Reference!$A$30:$F$37,6,FALSE)</f>
        <v>0</v>
      </c>
      <c r="J12" s="269">
        <f>'P-1'!J12</f>
        <v>0</v>
      </c>
      <c r="K12" s="180">
        <f>ROUND((J12*(1+Cover!$D$25)^4),0)</f>
        <v>0</v>
      </c>
      <c r="M12" s="270">
        <f>'P-4'!N12</f>
        <v>0</v>
      </c>
      <c r="N12" s="271">
        <f>'P-4'!O12</f>
        <v>0</v>
      </c>
      <c r="O12" s="272">
        <f>'P-4'!P12</f>
        <v>0</v>
      </c>
      <c r="Q12" s="276">
        <f t="shared" si="1"/>
        <v>0</v>
      </c>
      <c r="R12" s="254">
        <f t="shared" si="2"/>
        <v>0</v>
      </c>
      <c r="S12" s="276">
        <f t="shared" si="0"/>
        <v>0</v>
      </c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</row>
    <row r="13" spans="1:103" s="14" customFormat="1" ht="25" customHeight="1" thickBot="1">
      <c r="A13" s="13" t="s">
        <v>47</v>
      </c>
      <c r="B13" s="239">
        <f>'P-1'!B13</f>
        <v>0</v>
      </c>
      <c r="C13" s="239">
        <f>'P-1'!C13</f>
        <v>0</v>
      </c>
      <c r="D13" s="239">
        <f>'P-1'!D13</f>
        <v>0</v>
      </c>
      <c r="E13" s="239">
        <f>'P-1'!E13</f>
        <v>0</v>
      </c>
      <c r="F13" s="239">
        <f>'P-1'!F13</f>
        <v>0</v>
      </c>
      <c r="G13" s="239">
        <f>'P-1'!G13</f>
        <v>0</v>
      </c>
      <c r="H13" s="104" t="s">
        <v>40</v>
      </c>
      <c r="I13" s="237">
        <f>VLOOKUP(H13,Reference!$A$30:$F$37,6,FALSE)</f>
        <v>0</v>
      </c>
      <c r="J13" s="269">
        <f>'P-1'!J13</f>
        <v>0</v>
      </c>
      <c r="K13" s="180">
        <f>ROUND((J13*(1+Cover!$D$25)^4),0)</f>
        <v>0</v>
      </c>
      <c r="M13" s="273">
        <f>'P-4'!N13</f>
        <v>0</v>
      </c>
      <c r="N13" s="274">
        <f>'P-4'!O13</f>
        <v>0</v>
      </c>
      <c r="O13" s="275">
        <f>'P-4'!P13</f>
        <v>0</v>
      </c>
      <c r="Q13" s="276">
        <f t="shared" si="1"/>
        <v>0</v>
      </c>
      <c r="R13" s="254">
        <f t="shared" si="2"/>
        <v>0</v>
      </c>
      <c r="S13" s="276">
        <f t="shared" si="0"/>
        <v>0</v>
      </c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</row>
    <row r="14" spans="1:103" ht="25" customHeight="1">
      <c r="A14" s="13" t="s">
        <v>48</v>
      </c>
      <c r="B14" s="327" t="s">
        <v>77</v>
      </c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217"/>
      <c r="Q14" s="218"/>
      <c r="R14" s="123"/>
      <c r="S14" s="218">
        <f>ROUND(Q14+R14,0)</f>
        <v>0</v>
      </c>
    </row>
    <row r="15" spans="1:103" ht="25" customHeight="1">
      <c r="K15" s="15"/>
      <c r="M15" s="328" t="s">
        <v>50</v>
      </c>
      <c r="N15" s="328"/>
      <c r="O15" s="328"/>
      <c r="P15" s="20"/>
      <c r="Q15" s="106">
        <f>ROUND(SUM(Q6:Q14),0)</f>
        <v>0</v>
      </c>
      <c r="R15" s="106">
        <f>ROUND(SUM(R6:R14),0)</f>
        <v>0</v>
      </c>
      <c r="S15" s="106">
        <f>SUM(S6:S14)</f>
        <v>0</v>
      </c>
    </row>
    <row r="16" spans="1:103" ht="25" customHeight="1" thickBot="1">
      <c r="K16" s="15"/>
      <c r="M16" s="46"/>
      <c r="N16" s="46"/>
      <c r="O16" s="46"/>
      <c r="P16" s="20"/>
      <c r="Q16" s="52"/>
      <c r="R16" s="52"/>
      <c r="S16" s="52"/>
    </row>
    <row r="17" spans="1:103" ht="25" customHeight="1">
      <c r="A17" s="10"/>
      <c r="B17" s="322" t="s">
        <v>51</v>
      </c>
      <c r="C17" s="322"/>
      <c r="D17" s="322"/>
      <c r="E17" s="7"/>
      <c r="F17" s="7"/>
      <c r="G17" s="7"/>
      <c r="H17" s="343" t="s">
        <v>22</v>
      </c>
      <c r="I17" s="343"/>
      <c r="J17" s="343"/>
      <c r="K17" s="16"/>
      <c r="L17" s="7"/>
      <c r="M17" s="323" t="s">
        <v>23</v>
      </c>
      <c r="N17" s="324"/>
      <c r="O17" s="325"/>
      <c r="P17" s="11"/>
      <c r="Q17" s="17"/>
      <c r="R17" s="18"/>
      <c r="S17" s="19"/>
    </row>
    <row r="18" spans="1:103" s="44" customFormat="1" ht="48" customHeight="1">
      <c r="A18" s="42"/>
      <c r="B18" s="332" t="s">
        <v>52</v>
      </c>
      <c r="C18" s="332"/>
      <c r="D18" s="333" t="s">
        <v>29</v>
      </c>
      <c r="E18" s="333"/>
      <c r="F18" s="333"/>
      <c r="G18" s="333"/>
      <c r="H18" s="241" t="s">
        <v>53</v>
      </c>
      <c r="I18" s="241" t="s">
        <v>85</v>
      </c>
      <c r="J18" s="241" t="s">
        <v>75</v>
      </c>
      <c r="K18" s="37" t="s">
        <v>86</v>
      </c>
      <c r="L18" s="38"/>
      <c r="M18" s="39" t="s">
        <v>33</v>
      </c>
      <c r="N18" s="37" t="s">
        <v>34</v>
      </c>
      <c r="O18" s="41" t="s">
        <v>35</v>
      </c>
      <c r="P18" s="38"/>
      <c r="Q18" s="38" t="s">
        <v>36</v>
      </c>
      <c r="R18" s="38" t="s">
        <v>37</v>
      </c>
      <c r="S18" s="43" t="s">
        <v>38</v>
      </c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</row>
    <row r="19" spans="1:103" ht="25" customHeight="1">
      <c r="B19" s="310">
        <f>'P-4'!B19</f>
        <v>0</v>
      </c>
      <c r="C19" s="335" t="s">
        <v>54</v>
      </c>
      <c r="D19" s="336"/>
      <c r="E19" s="336"/>
      <c r="F19" s="336"/>
      <c r="G19" s="337"/>
      <c r="H19" s="236" t="s">
        <v>55</v>
      </c>
      <c r="I19" s="237">
        <f>Reference!F33</f>
        <v>0.12155495148000002</v>
      </c>
      <c r="J19" s="264">
        <f>'P-1'!J19</f>
        <v>0</v>
      </c>
      <c r="K19" s="180">
        <f>ROUND((J19*(1+Cover!$D$25)^4),0)</f>
        <v>0</v>
      </c>
      <c r="M19" s="270">
        <f>'P-4'!N19</f>
        <v>0</v>
      </c>
      <c r="N19" s="271">
        <f>'P-4'!O19</f>
        <v>0</v>
      </c>
      <c r="O19" s="272">
        <f>'P-4'!P19</f>
        <v>0</v>
      </c>
      <c r="Q19" s="277">
        <f t="shared" ref="Q19:Q29" si="3">ROUND(IF(NOT((ISBLANK(K19))),IF((OR(AND(ISBLANK(M19),ISBLANK(N19),ISBLANK(O19)),(M19+N19+O19)=0)),0,IF((AND((M19&gt;0),((N19+O19)&gt;0))),"error",IF((M19&gt;0),(K19*(M19/12)*B19),((K19*((N19+O19)/9))*B19)))),"empty "),0)</f>
        <v>0</v>
      </c>
      <c r="R19" s="254">
        <f t="shared" ref="R19:R29" si="4">Q19*I19</f>
        <v>0</v>
      </c>
      <c r="S19" s="278">
        <f>IFERROR((Q19+R19),0)</f>
        <v>0</v>
      </c>
    </row>
    <row r="20" spans="1:103" ht="25" customHeight="1">
      <c r="B20" s="310">
        <f>'P-4'!B20</f>
        <v>0</v>
      </c>
      <c r="C20" s="335" t="s">
        <v>56</v>
      </c>
      <c r="D20" s="336"/>
      <c r="E20" s="336"/>
      <c r="F20" s="336"/>
      <c r="G20" s="337"/>
      <c r="H20" s="238" t="s">
        <v>57</v>
      </c>
      <c r="I20" s="237">
        <f>Reference!F33</f>
        <v>0.12155495148000002</v>
      </c>
      <c r="J20" s="264">
        <f>'P-1'!J20</f>
        <v>0</v>
      </c>
      <c r="K20" s="180">
        <f>ROUND((J20*(1+Cover!$D$25)^4),0)</f>
        <v>0</v>
      </c>
      <c r="M20" s="270">
        <f>'P-4'!N20</f>
        <v>0</v>
      </c>
      <c r="N20" s="271">
        <f>'P-4'!O20</f>
        <v>0</v>
      </c>
      <c r="O20" s="272">
        <f>'P-4'!P20</f>
        <v>0</v>
      </c>
      <c r="Q20" s="277">
        <f t="shared" si="3"/>
        <v>0</v>
      </c>
      <c r="R20" s="254">
        <f t="shared" si="4"/>
        <v>0</v>
      </c>
      <c r="S20" s="278">
        <f>IFERROR((Q20+R20),0)</f>
        <v>0</v>
      </c>
    </row>
    <row r="21" spans="1:103" ht="25" customHeight="1">
      <c r="B21" s="310">
        <f>'P-4'!B21</f>
        <v>0</v>
      </c>
      <c r="C21" s="335" t="s">
        <v>58</v>
      </c>
      <c r="D21" s="336"/>
      <c r="E21" s="336"/>
      <c r="F21" s="336"/>
      <c r="G21" s="337"/>
      <c r="H21" s="236" t="s">
        <v>59</v>
      </c>
      <c r="I21" s="237">
        <f>Reference!F34</f>
        <v>6.5279510979999997E-2</v>
      </c>
      <c r="J21" s="264">
        <f>'P-1'!J21</f>
        <v>0</v>
      </c>
      <c r="K21" s="180">
        <f>ROUND((J21*(1+Cover!$D$25)^4),0)</f>
        <v>0</v>
      </c>
      <c r="M21" s="270">
        <f>'P-4'!N21</f>
        <v>0</v>
      </c>
      <c r="N21" s="271">
        <f>'P-4'!O21</f>
        <v>0</v>
      </c>
      <c r="O21" s="272">
        <f>'P-4'!P21</f>
        <v>0</v>
      </c>
      <c r="Q21" s="277">
        <f t="shared" si="3"/>
        <v>0</v>
      </c>
      <c r="R21" s="254">
        <f t="shared" si="4"/>
        <v>0</v>
      </c>
      <c r="S21" s="278">
        <f>IFERROR((Q21+R21),0)</f>
        <v>0</v>
      </c>
    </row>
    <row r="22" spans="1:103" ht="25" customHeight="1">
      <c r="B22" s="310">
        <f>'P-4'!B22</f>
        <v>0</v>
      </c>
      <c r="C22" s="335" t="s">
        <v>60</v>
      </c>
      <c r="D22" s="336"/>
      <c r="E22" s="336"/>
      <c r="F22" s="336"/>
      <c r="G22" s="337"/>
      <c r="H22" s="104" t="s">
        <v>40</v>
      </c>
      <c r="I22" s="237">
        <f>VLOOKUP(H22,Reference!$A$30:$F$37,6,FALSE)</f>
        <v>0</v>
      </c>
      <c r="J22" s="264">
        <f>'P-1'!J22</f>
        <v>0</v>
      </c>
      <c r="K22" s="180">
        <f>ROUND((J22*(1+Cover!$D$25)^4),0)</f>
        <v>0</v>
      </c>
      <c r="M22" s="270">
        <f>'P-4'!N22</f>
        <v>0</v>
      </c>
      <c r="N22" s="271">
        <f>'P-4'!O22</f>
        <v>0</v>
      </c>
      <c r="O22" s="272">
        <f>'P-4'!P22</f>
        <v>0</v>
      </c>
      <c r="Q22" s="277">
        <f t="shared" si="3"/>
        <v>0</v>
      </c>
      <c r="R22" s="254">
        <f t="shared" si="4"/>
        <v>0</v>
      </c>
      <c r="S22" s="278">
        <f>IFERROR((Q22+R22),0)</f>
        <v>0</v>
      </c>
    </row>
    <row r="23" spans="1:103" ht="25" customHeight="1">
      <c r="B23" s="310">
        <f>'P-4'!B23</f>
        <v>0</v>
      </c>
      <c r="C23" s="338" t="str">
        <f>'P-1'!C23:G23</f>
        <v>Other -Specify</v>
      </c>
      <c r="D23" s="339"/>
      <c r="E23" s="339"/>
      <c r="F23" s="339"/>
      <c r="G23" s="340"/>
      <c r="H23" s="104" t="str">
        <f>'P-4'!H23</f>
        <v>None</v>
      </c>
      <c r="I23" s="237">
        <f>VLOOKUP(H23,Reference!$A$30:$F$37,6,FALSE)</f>
        <v>0</v>
      </c>
      <c r="J23" s="264">
        <f>'P-1'!J23</f>
        <v>0</v>
      </c>
      <c r="K23" s="180">
        <f>ROUND((J23*(1+Cover!$D$25)^4),0)</f>
        <v>0</v>
      </c>
      <c r="M23" s="270">
        <f>'P-4'!N23</f>
        <v>0</v>
      </c>
      <c r="N23" s="271">
        <f>'P-4'!O23</f>
        <v>0</v>
      </c>
      <c r="O23" s="272">
        <f>'P-4'!P23</f>
        <v>0</v>
      </c>
      <c r="Q23" s="277">
        <f t="shared" si="3"/>
        <v>0</v>
      </c>
      <c r="R23" s="254">
        <f t="shared" si="4"/>
        <v>0</v>
      </c>
      <c r="S23" s="278">
        <f t="shared" ref="S23:S29" si="5">IFERROR((Q23+R23),0)</f>
        <v>0</v>
      </c>
    </row>
    <row r="24" spans="1:103" ht="25" customHeight="1">
      <c r="B24" s="310">
        <f>'P-4'!B24</f>
        <v>0</v>
      </c>
      <c r="C24" s="338" t="str">
        <f>'P-1'!C24:G24</f>
        <v>Other -Specify</v>
      </c>
      <c r="D24" s="339"/>
      <c r="E24" s="339"/>
      <c r="F24" s="339"/>
      <c r="G24" s="340"/>
      <c r="H24" s="104" t="str">
        <f>'P-4'!H24</f>
        <v>None</v>
      </c>
      <c r="I24" s="237">
        <f>VLOOKUP(H24,Reference!$A$30:$F$37,6,FALSE)</f>
        <v>0</v>
      </c>
      <c r="J24" s="264">
        <f>'P-1'!J24</f>
        <v>0</v>
      </c>
      <c r="K24" s="180">
        <f>ROUND((J24*(1+Cover!$D$25)^4),0)</f>
        <v>0</v>
      </c>
      <c r="M24" s="270">
        <f>'P-4'!N24</f>
        <v>0</v>
      </c>
      <c r="N24" s="271">
        <f>'P-4'!O24</f>
        <v>0</v>
      </c>
      <c r="O24" s="272">
        <f>'P-4'!P24</f>
        <v>0</v>
      </c>
      <c r="Q24" s="277">
        <f t="shared" si="3"/>
        <v>0</v>
      </c>
      <c r="R24" s="254">
        <f t="shared" si="4"/>
        <v>0</v>
      </c>
      <c r="S24" s="278">
        <f t="shared" si="5"/>
        <v>0</v>
      </c>
    </row>
    <row r="25" spans="1:103" ht="25" customHeight="1">
      <c r="B25" s="310">
        <f>'P-4'!B25</f>
        <v>0</v>
      </c>
      <c r="C25" s="338" t="str">
        <f>'P-1'!C25:G25</f>
        <v>Other -Specify</v>
      </c>
      <c r="D25" s="339"/>
      <c r="E25" s="339"/>
      <c r="F25" s="339"/>
      <c r="G25" s="340"/>
      <c r="H25" s="104" t="str">
        <f>'P-4'!H25</f>
        <v>None</v>
      </c>
      <c r="I25" s="237">
        <f>VLOOKUP(H25,Reference!$A$30:$F$37,6,FALSE)</f>
        <v>0</v>
      </c>
      <c r="J25" s="264">
        <f>'P-1'!J25</f>
        <v>0</v>
      </c>
      <c r="K25" s="180">
        <f>ROUND((J25*(1+Cover!$D$25)^4),0)</f>
        <v>0</v>
      </c>
      <c r="M25" s="270">
        <f>'P-4'!N25</f>
        <v>0</v>
      </c>
      <c r="N25" s="271">
        <f>'P-4'!O25</f>
        <v>0</v>
      </c>
      <c r="O25" s="272">
        <f>'P-4'!P25</f>
        <v>0</v>
      </c>
      <c r="Q25" s="277">
        <f t="shared" si="3"/>
        <v>0</v>
      </c>
      <c r="R25" s="254">
        <f t="shared" si="4"/>
        <v>0</v>
      </c>
      <c r="S25" s="278">
        <f t="shared" si="5"/>
        <v>0</v>
      </c>
    </row>
    <row r="26" spans="1:103" ht="25" customHeight="1">
      <c r="B26" s="310">
        <f>'P-4'!B26</f>
        <v>0</v>
      </c>
      <c r="C26" s="338" t="str">
        <f>'P-1'!C26:G26</f>
        <v>Other -Specify</v>
      </c>
      <c r="D26" s="339"/>
      <c r="E26" s="339"/>
      <c r="F26" s="339"/>
      <c r="G26" s="340"/>
      <c r="H26" s="104" t="str">
        <f>'P-4'!H26</f>
        <v>None</v>
      </c>
      <c r="I26" s="237">
        <f>VLOOKUP(H26,Reference!$A$30:$F$37,6,FALSE)</f>
        <v>0</v>
      </c>
      <c r="J26" s="264">
        <f>'P-1'!J26</f>
        <v>0</v>
      </c>
      <c r="K26" s="180">
        <f>ROUND((J26*(1+Cover!$D$25)^4),0)</f>
        <v>0</v>
      </c>
      <c r="M26" s="270">
        <f>'P-4'!N26</f>
        <v>0</v>
      </c>
      <c r="N26" s="271">
        <f>'P-4'!O26</f>
        <v>0</v>
      </c>
      <c r="O26" s="272">
        <f>'P-4'!P26</f>
        <v>0</v>
      </c>
      <c r="Q26" s="277">
        <f t="shared" si="3"/>
        <v>0</v>
      </c>
      <c r="R26" s="254">
        <f t="shared" si="4"/>
        <v>0</v>
      </c>
      <c r="S26" s="278">
        <f t="shared" si="5"/>
        <v>0</v>
      </c>
    </row>
    <row r="27" spans="1:103" ht="25" customHeight="1">
      <c r="B27" s="310">
        <f>'P-4'!B27</f>
        <v>0</v>
      </c>
      <c r="C27" s="338" t="str">
        <f>'P-1'!C27:G27</f>
        <v>Other -Specify</v>
      </c>
      <c r="D27" s="339"/>
      <c r="E27" s="339"/>
      <c r="F27" s="339"/>
      <c r="G27" s="340"/>
      <c r="H27" s="104" t="str">
        <f>'P-4'!H27</f>
        <v>None</v>
      </c>
      <c r="I27" s="237">
        <f>VLOOKUP(H27,Reference!$A$30:$F$37,6,FALSE)</f>
        <v>0</v>
      </c>
      <c r="J27" s="264">
        <f>'P-1'!J27</f>
        <v>0</v>
      </c>
      <c r="K27" s="180">
        <f>ROUND((J27*(1+Cover!$D$25)^4),0)</f>
        <v>0</v>
      </c>
      <c r="L27" s="20"/>
      <c r="M27" s="270">
        <f>'P-4'!N27</f>
        <v>0</v>
      </c>
      <c r="N27" s="271">
        <f>'P-4'!O27</f>
        <v>0</v>
      </c>
      <c r="O27" s="272">
        <f>'P-4'!P27</f>
        <v>0</v>
      </c>
      <c r="Q27" s="277">
        <f t="shared" si="3"/>
        <v>0</v>
      </c>
      <c r="R27" s="254">
        <f t="shared" si="4"/>
        <v>0</v>
      </c>
      <c r="S27" s="278">
        <f t="shared" si="5"/>
        <v>0</v>
      </c>
    </row>
    <row r="28" spans="1:103" ht="25" customHeight="1">
      <c r="B28" s="310">
        <f>'P-4'!B28</f>
        <v>0</v>
      </c>
      <c r="C28" s="338" t="str">
        <f>'P-1'!C28:G28</f>
        <v>Other -Specify</v>
      </c>
      <c r="D28" s="339"/>
      <c r="E28" s="339"/>
      <c r="F28" s="339"/>
      <c r="G28" s="340"/>
      <c r="H28" s="104" t="str">
        <f>'P-4'!H28</f>
        <v>None</v>
      </c>
      <c r="I28" s="237">
        <f>VLOOKUP(H28,Reference!$A$30:$F$37,6,FALSE)</f>
        <v>0</v>
      </c>
      <c r="J28" s="264">
        <f>'P-1'!J28</f>
        <v>0</v>
      </c>
      <c r="K28" s="180">
        <f>ROUND((J28*(1+Cover!$D$25)^4),0)</f>
        <v>0</v>
      </c>
      <c r="M28" s="270">
        <f>'P-4'!N28</f>
        <v>0</v>
      </c>
      <c r="N28" s="271">
        <f>'P-4'!O28</f>
        <v>0</v>
      </c>
      <c r="O28" s="272">
        <f>'P-4'!P28</f>
        <v>0</v>
      </c>
      <c r="Q28" s="277">
        <f t="shared" si="3"/>
        <v>0</v>
      </c>
      <c r="R28" s="254">
        <f t="shared" si="4"/>
        <v>0</v>
      </c>
      <c r="S28" s="278">
        <f t="shared" si="5"/>
        <v>0</v>
      </c>
    </row>
    <row r="29" spans="1:103" ht="25" customHeight="1" thickBot="1">
      <c r="B29" s="310">
        <f>'P-4'!B29</f>
        <v>0</v>
      </c>
      <c r="C29" s="338" t="str">
        <f>'P-1'!C29:G29</f>
        <v>Other -Specify</v>
      </c>
      <c r="D29" s="339"/>
      <c r="E29" s="339"/>
      <c r="F29" s="339"/>
      <c r="G29" s="340"/>
      <c r="H29" s="104" t="s">
        <v>40</v>
      </c>
      <c r="I29" s="237">
        <f>VLOOKUP(H29,Reference!$A$30:$F$37,6,FALSE)</f>
        <v>0</v>
      </c>
      <c r="J29" s="264">
        <f>'P-1'!J29</f>
        <v>0</v>
      </c>
      <c r="K29" s="180">
        <f>ROUND((J29*(1+Cover!$D$25)^4),0)</f>
        <v>0</v>
      </c>
      <c r="M29" s="273">
        <f>'P-4'!N29</f>
        <v>0</v>
      </c>
      <c r="N29" s="274">
        <f>'P-4'!O29</f>
        <v>0</v>
      </c>
      <c r="O29" s="275">
        <f>'P-4'!P29</f>
        <v>0</v>
      </c>
      <c r="Q29" s="277">
        <f t="shared" si="3"/>
        <v>0</v>
      </c>
      <c r="R29" s="254">
        <f t="shared" si="4"/>
        <v>0</v>
      </c>
      <c r="S29" s="278">
        <f t="shared" si="5"/>
        <v>0</v>
      </c>
    </row>
    <row r="30" spans="1:103" ht="25" customHeight="1">
      <c r="B30" s="21">
        <f>SUM(B19:B29)</f>
        <v>0</v>
      </c>
      <c r="C30" s="219" t="s">
        <v>62</v>
      </c>
      <c r="D30" s="220"/>
      <c r="E30" s="220"/>
      <c r="F30" s="220"/>
      <c r="G30" s="220"/>
      <c r="H30" s="220"/>
      <c r="I30" s="220"/>
      <c r="J30" s="220"/>
      <c r="K30" s="220"/>
      <c r="M30" s="328" t="s">
        <v>63</v>
      </c>
      <c r="N30" s="328"/>
      <c r="O30" s="328"/>
      <c r="P30" s="20"/>
      <c r="Q30" s="107">
        <f t="shared" ref="Q30:R30" si="6">SUM(Q19:Q29)</f>
        <v>0</v>
      </c>
      <c r="R30" s="107">
        <f t="shared" si="6"/>
        <v>0</v>
      </c>
      <c r="S30" s="107">
        <f>SUM(S19:S29)</f>
        <v>0</v>
      </c>
    </row>
    <row r="31" spans="1:103" ht="25" customHeight="1">
      <c r="L31" s="51"/>
      <c r="M31" s="51"/>
      <c r="N31" s="51"/>
      <c r="O31" s="45" t="s">
        <v>64</v>
      </c>
      <c r="P31" s="51"/>
      <c r="Q31" s="107">
        <f>Q15+Q30</f>
        <v>0</v>
      </c>
      <c r="R31" s="107">
        <f>R15+R30</f>
        <v>0</v>
      </c>
      <c r="S31" s="107">
        <f>S15+S30</f>
        <v>0</v>
      </c>
    </row>
    <row r="32" spans="1:103" s="199" customFormat="1" ht="25" customHeight="1">
      <c r="A32" s="214"/>
    </row>
    <row r="33" spans="1:13" s="199" customFormat="1" ht="15">
      <c r="A33" s="215"/>
    </row>
    <row r="34" spans="1:13" s="199" customFormat="1" ht="15">
      <c r="A34" s="215"/>
    </row>
    <row r="35" spans="1:13" s="199" customFormat="1" ht="15.5" thickBot="1">
      <c r="A35" s="216"/>
    </row>
    <row r="36" spans="1:13" s="199" customFormat="1" ht="26.5" customHeight="1">
      <c r="A36" s="216"/>
      <c r="G36" s="329" t="s">
        <v>65</v>
      </c>
      <c r="H36" s="330"/>
      <c r="I36" s="330"/>
      <c r="J36" s="330"/>
      <c r="K36" s="330"/>
      <c r="L36" s="286"/>
      <c r="M36" s="309"/>
    </row>
    <row r="37" spans="1:13" s="199" customFormat="1" ht="26">
      <c r="A37" s="215"/>
      <c r="G37" s="255" t="s">
        <v>66</v>
      </c>
      <c r="H37" s="256" t="s">
        <v>67</v>
      </c>
      <c r="I37" s="267" t="s">
        <v>33</v>
      </c>
      <c r="K37" s="257" t="s">
        <v>34</v>
      </c>
      <c r="M37" s="258" t="s">
        <v>35</v>
      </c>
    </row>
    <row r="38" spans="1:13" s="199" customFormat="1" ht="15">
      <c r="A38" s="215"/>
      <c r="G38" s="259"/>
      <c r="H38" s="287" t="s">
        <v>68</v>
      </c>
      <c r="I38" s="286"/>
      <c r="K38" s="286"/>
      <c r="M38" s="260"/>
    </row>
    <row r="39" spans="1:13" s="199" customFormat="1" ht="20.5" customHeight="1">
      <c r="A39" s="215"/>
      <c r="G39" s="292" t="s">
        <v>69</v>
      </c>
      <c r="H39" s="294">
        <v>0</v>
      </c>
      <c r="I39" s="268">
        <f>IF(G39="Annual",12*H39,"")</f>
        <v>0</v>
      </c>
      <c r="K39" s="268" t="str">
        <f>IF(G39="Academic",9*H39,"")</f>
        <v/>
      </c>
      <c r="M39" s="261" t="str">
        <f>IF(G39="Summer",3*H39,"")</f>
        <v/>
      </c>
    </row>
    <row r="40" spans="1:13" s="199" customFormat="1" ht="20.5" customHeight="1">
      <c r="A40" s="215"/>
      <c r="G40" s="292" t="s">
        <v>70</v>
      </c>
      <c r="H40" s="294">
        <v>0</v>
      </c>
      <c r="I40" s="268" t="str">
        <f>IF(G40="Annual",12*H40,"")</f>
        <v/>
      </c>
      <c r="K40" s="268">
        <f>IF(G40="Academic",9*H40,"")</f>
        <v>0</v>
      </c>
      <c r="M40" s="261" t="str">
        <f>IF(G40="Summer",3*H40,"")</f>
        <v/>
      </c>
    </row>
    <row r="41" spans="1:13" s="199" customFormat="1" ht="20.5" customHeight="1" thickBot="1">
      <c r="A41" s="215"/>
      <c r="G41" s="296" t="s">
        <v>71</v>
      </c>
      <c r="H41" s="297">
        <v>0</v>
      </c>
      <c r="I41" s="298" t="str">
        <f>IF(G41="Annual",12*H41,"")</f>
        <v/>
      </c>
      <c r="K41" s="298" t="str">
        <f>IF(G41="Academic",9*H41,"")</f>
        <v/>
      </c>
      <c r="M41" s="299">
        <f>IF(G41="Summer",3*H41,"")</f>
        <v>0</v>
      </c>
    </row>
    <row r="42" spans="1:13" s="199" customFormat="1" ht="15">
      <c r="A42" s="215"/>
    </row>
    <row r="43" spans="1:13" s="199" customFormat="1" ht="15">
      <c r="A43" s="215"/>
    </row>
    <row r="44" spans="1:13" s="199" customFormat="1" ht="15">
      <c r="A44" s="215"/>
    </row>
    <row r="45" spans="1:13" s="199" customFormat="1" ht="15">
      <c r="A45" s="215"/>
    </row>
    <row r="46" spans="1:13" s="199" customFormat="1" ht="15">
      <c r="A46" s="215"/>
    </row>
    <row r="47" spans="1:13" s="199" customFormat="1" ht="15">
      <c r="A47" s="215"/>
    </row>
    <row r="48" spans="1:13" s="199" customFormat="1" ht="15">
      <c r="A48" s="215"/>
    </row>
    <row r="49" spans="1:1" s="199" customFormat="1" ht="15">
      <c r="A49" s="215"/>
    </row>
    <row r="50" spans="1:1" s="199" customFormat="1" ht="15">
      <c r="A50" s="215"/>
    </row>
    <row r="51" spans="1:1" s="199" customFormat="1" ht="15">
      <c r="A51" s="215"/>
    </row>
    <row r="52" spans="1:1" s="199" customFormat="1" ht="15">
      <c r="A52" s="215"/>
    </row>
    <row r="53" spans="1:1" s="199" customFormat="1" ht="15">
      <c r="A53" s="215"/>
    </row>
    <row r="54" spans="1:1" s="199" customFormat="1" ht="15">
      <c r="A54" s="215"/>
    </row>
    <row r="55" spans="1:1" s="199" customFormat="1" ht="15">
      <c r="A55" s="215"/>
    </row>
    <row r="56" spans="1:1" s="199" customFormat="1" ht="15">
      <c r="A56" s="215"/>
    </row>
    <row r="57" spans="1:1" s="199" customFormat="1" ht="15">
      <c r="A57" s="215"/>
    </row>
    <row r="58" spans="1:1" s="199" customFormat="1" ht="15">
      <c r="A58" s="215"/>
    </row>
    <row r="59" spans="1:1" s="199" customFormat="1" ht="15">
      <c r="A59" s="215"/>
    </row>
    <row r="60" spans="1:1" s="199" customFormat="1" ht="15">
      <c r="A60" s="215"/>
    </row>
    <row r="61" spans="1:1" s="199" customFormat="1" ht="15">
      <c r="A61" s="215"/>
    </row>
    <row r="62" spans="1:1" s="199" customFormat="1" ht="15">
      <c r="A62" s="216"/>
    </row>
    <row r="63" spans="1:1" s="199" customFormat="1" ht="15">
      <c r="A63" s="215"/>
    </row>
    <row r="64" spans="1:1" s="199" customFormat="1" ht="15">
      <c r="A64" s="215"/>
    </row>
    <row r="65" spans="1:1" s="199" customFormat="1" ht="15">
      <c r="A65" s="215"/>
    </row>
    <row r="66" spans="1:1" s="199" customFormat="1" ht="15">
      <c r="A66" s="215"/>
    </row>
    <row r="67" spans="1:1" s="199" customFormat="1" ht="15">
      <c r="A67" s="215"/>
    </row>
    <row r="68" spans="1:1" s="199" customFormat="1" ht="15">
      <c r="A68" s="215"/>
    </row>
    <row r="69" spans="1:1" s="199" customFormat="1" ht="15">
      <c r="A69" s="215"/>
    </row>
    <row r="70" spans="1:1" s="199" customFormat="1" ht="15">
      <c r="A70" s="215"/>
    </row>
    <row r="71" spans="1:1" s="199" customFormat="1" ht="15">
      <c r="A71" s="215"/>
    </row>
    <row r="72" spans="1:1" s="199" customFormat="1" ht="15">
      <c r="A72" s="215"/>
    </row>
    <row r="73" spans="1:1" s="199" customFormat="1" ht="15">
      <c r="A73" s="215"/>
    </row>
    <row r="74" spans="1:1" s="199" customFormat="1" ht="15">
      <c r="A74" s="215"/>
    </row>
    <row r="75" spans="1:1" s="199" customFormat="1" ht="15">
      <c r="A75" s="215"/>
    </row>
    <row r="76" spans="1:1" s="199" customFormat="1" ht="15">
      <c r="A76" s="215"/>
    </row>
    <row r="77" spans="1:1" s="199" customFormat="1" ht="15">
      <c r="A77" s="215"/>
    </row>
    <row r="78" spans="1:1" s="199" customFormat="1" ht="15">
      <c r="A78" s="215"/>
    </row>
    <row r="79" spans="1:1" s="199" customFormat="1" ht="15">
      <c r="A79" s="215"/>
    </row>
    <row r="80" spans="1:1" s="199" customFormat="1" ht="15">
      <c r="A80" s="215"/>
    </row>
    <row r="81" spans="1:1" s="199" customFormat="1" ht="15">
      <c r="A81" s="215"/>
    </row>
    <row r="82" spans="1:1" s="199" customFormat="1" ht="15">
      <c r="A82" s="215"/>
    </row>
    <row r="83" spans="1:1" s="199" customFormat="1" ht="15">
      <c r="A83" s="215"/>
    </row>
    <row r="84" spans="1:1" s="199" customFormat="1" ht="15">
      <c r="A84" s="215"/>
    </row>
    <row r="85" spans="1:1" s="199" customFormat="1" ht="15">
      <c r="A85" s="215"/>
    </row>
    <row r="86" spans="1:1" s="199" customFormat="1" ht="15">
      <c r="A86" s="215"/>
    </row>
    <row r="87" spans="1:1" s="199" customFormat="1" ht="15">
      <c r="A87" s="215"/>
    </row>
    <row r="88" spans="1:1" s="199" customFormat="1" ht="15">
      <c r="A88" s="215"/>
    </row>
    <row r="89" spans="1:1" s="199" customFormat="1" ht="15">
      <c r="A89" s="215"/>
    </row>
    <row r="90" spans="1:1" s="199" customFormat="1" ht="15">
      <c r="A90" s="215"/>
    </row>
    <row r="91" spans="1:1" s="199" customFormat="1" ht="15">
      <c r="A91" s="215"/>
    </row>
    <row r="92" spans="1:1" s="199" customFormat="1" ht="15">
      <c r="A92" s="215"/>
    </row>
    <row r="93" spans="1:1" s="199" customFormat="1" ht="15">
      <c r="A93" s="215"/>
    </row>
    <row r="94" spans="1:1" s="199" customFormat="1" ht="15">
      <c r="A94" s="215"/>
    </row>
    <row r="95" spans="1:1" s="199" customFormat="1" ht="15">
      <c r="A95" s="215"/>
    </row>
    <row r="96" spans="1:1" s="199" customFormat="1" ht="15">
      <c r="A96" s="215"/>
    </row>
    <row r="97" spans="1:1" s="199" customFormat="1" ht="15">
      <c r="A97" s="216"/>
    </row>
    <row r="98" spans="1:1" s="199" customFormat="1" ht="15">
      <c r="A98" s="215"/>
    </row>
    <row r="99" spans="1:1" s="199" customFormat="1" ht="15">
      <c r="A99" s="215"/>
    </row>
    <row r="100" spans="1:1" s="199" customFormat="1" ht="15">
      <c r="A100" s="215"/>
    </row>
    <row r="101" spans="1:1" s="199" customFormat="1" ht="15">
      <c r="A101" s="215"/>
    </row>
    <row r="102" spans="1:1" s="199" customFormat="1" ht="15">
      <c r="A102" s="215"/>
    </row>
    <row r="103" spans="1:1" s="199" customFormat="1" ht="15">
      <c r="A103" s="215"/>
    </row>
    <row r="104" spans="1:1" s="199" customFormat="1" ht="15">
      <c r="A104" s="215"/>
    </row>
    <row r="105" spans="1:1" s="199" customFormat="1" ht="15">
      <c r="A105" s="215"/>
    </row>
    <row r="106" spans="1:1" s="199" customFormat="1" ht="15">
      <c r="A106" s="215"/>
    </row>
    <row r="107" spans="1:1" s="199" customFormat="1" ht="15">
      <c r="A107" s="215"/>
    </row>
    <row r="108" spans="1:1" s="199" customFormat="1" ht="15">
      <c r="A108" s="215"/>
    </row>
    <row r="109" spans="1:1" s="199" customFormat="1" ht="15">
      <c r="A109" s="215"/>
    </row>
    <row r="110" spans="1:1" s="199" customFormat="1" ht="15">
      <c r="A110" s="215"/>
    </row>
    <row r="111" spans="1:1" s="199" customFormat="1" ht="15">
      <c r="A111" s="215"/>
    </row>
    <row r="112" spans="1:1" s="199" customFormat="1" ht="15">
      <c r="A112" s="215"/>
    </row>
    <row r="113" spans="1:1" s="199" customFormat="1" ht="15">
      <c r="A113" s="215"/>
    </row>
    <row r="114" spans="1:1" s="199" customFormat="1" ht="15">
      <c r="A114" s="215"/>
    </row>
    <row r="115" spans="1:1" s="199" customFormat="1" ht="15">
      <c r="A115" s="215"/>
    </row>
    <row r="116" spans="1:1" s="199" customFormat="1" ht="15">
      <c r="A116" s="215"/>
    </row>
    <row r="117" spans="1:1" s="199" customFormat="1" ht="15">
      <c r="A117" s="215"/>
    </row>
    <row r="118" spans="1:1" s="199" customFormat="1" ht="15">
      <c r="A118" s="215"/>
    </row>
    <row r="119" spans="1:1" s="199" customFormat="1" ht="15">
      <c r="A119" s="215"/>
    </row>
    <row r="120" spans="1:1" s="199" customFormat="1" ht="15">
      <c r="A120" s="215"/>
    </row>
    <row r="121" spans="1:1" s="199" customFormat="1" ht="15">
      <c r="A121" s="215"/>
    </row>
    <row r="122" spans="1:1" s="199" customFormat="1" ht="15">
      <c r="A122" s="215"/>
    </row>
    <row r="123" spans="1:1" s="199" customFormat="1" ht="15">
      <c r="A123" s="215"/>
    </row>
    <row r="124" spans="1:1" s="199" customFormat="1" ht="15">
      <c r="A124" s="215"/>
    </row>
    <row r="125" spans="1:1" s="199" customFormat="1" ht="15">
      <c r="A125" s="215"/>
    </row>
    <row r="126" spans="1:1" s="199" customFormat="1" ht="15">
      <c r="A126" s="215"/>
    </row>
    <row r="127" spans="1:1" s="199" customFormat="1" ht="15">
      <c r="A127" s="215"/>
    </row>
    <row r="128" spans="1:1" s="199" customFormat="1" ht="15">
      <c r="A128" s="215"/>
    </row>
    <row r="129" spans="1:1" s="199" customFormat="1" ht="15">
      <c r="A129" s="215"/>
    </row>
    <row r="130" spans="1:1" s="199" customFormat="1" ht="15">
      <c r="A130" s="215"/>
    </row>
    <row r="131" spans="1:1" s="199" customFormat="1" ht="15">
      <c r="A131" s="215"/>
    </row>
    <row r="132" spans="1:1" s="199" customFormat="1" ht="15">
      <c r="A132" s="215"/>
    </row>
    <row r="133" spans="1:1" s="199" customFormat="1" ht="15">
      <c r="A133" s="215"/>
    </row>
    <row r="134" spans="1:1" s="199" customFormat="1" ht="15">
      <c r="A134" s="215"/>
    </row>
    <row r="135" spans="1:1" s="199" customFormat="1" ht="15">
      <c r="A135" s="215"/>
    </row>
    <row r="136" spans="1:1" s="199" customFormat="1" ht="15">
      <c r="A136" s="215"/>
    </row>
    <row r="137" spans="1:1" s="199" customFormat="1" ht="15">
      <c r="A137" s="215"/>
    </row>
    <row r="138" spans="1:1" s="199" customFormat="1" ht="15">
      <c r="A138" s="215"/>
    </row>
    <row r="139" spans="1:1" s="199" customFormat="1" ht="15">
      <c r="A139" s="215"/>
    </row>
    <row r="140" spans="1:1" s="199" customFormat="1" ht="15">
      <c r="A140" s="215"/>
    </row>
    <row r="141" spans="1:1" s="199" customFormat="1" ht="15">
      <c r="A141" s="216"/>
    </row>
    <row r="142" spans="1:1" s="199" customFormat="1" ht="15">
      <c r="A142" s="215"/>
    </row>
    <row r="143" spans="1:1" s="199" customFormat="1" ht="15">
      <c r="A143" s="215"/>
    </row>
    <row r="144" spans="1:1" s="199" customFormat="1" ht="15">
      <c r="A144" s="215"/>
    </row>
    <row r="145" spans="1:1" s="199" customFormat="1" ht="15">
      <c r="A145" s="215"/>
    </row>
    <row r="146" spans="1:1" s="199" customFormat="1" ht="15">
      <c r="A146" s="215"/>
    </row>
    <row r="147" spans="1:1" s="199" customFormat="1" ht="15">
      <c r="A147" s="215"/>
    </row>
    <row r="148" spans="1:1" s="199" customFormat="1" ht="15">
      <c r="A148" s="215"/>
    </row>
    <row r="149" spans="1:1" s="199" customFormat="1" ht="15">
      <c r="A149" s="215"/>
    </row>
    <row r="150" spans="1:1" s="199" customFormat="1" ht="15">
      <c r="A150" s="215"/>
    </row>
    <row r="151" spans="1:1" s="199" customFormat="1" ht="15">
      <c r="A151" s="215"/>
    </row>
    <row r="152" spans="1:1" s="199" customFormat="1" ht="15">
      <c r="A152" s="215"/>
    </row>
    <row r="153" spans="1:1" s="199" customFormat="1" ht="15">
      <c r="A153" s="215"/>
    </row>
    <row r="154" spans="1:1" s="199" customFormat="1" ht="15">
      <c r="A154" s="215"/>
    </row>
    <row r="155" spans="1:1" s="199" customFormat="1" ht="15">
      <c r="A155" s="215"/>
    </row>
    <row r="156" spans="1:1" s="199" customFormat="1" ht="15">
      <c r="A156" s="215"/>
    </row>
    <row r="157" spans="1:1" s="199" customFormat="1" ht="15">
      <c r="A157" s="215"/>
    </row>
    <row r="158" spans="1:1" s="199" customFormat="1" ht="15">
      <c r="A158" s="215"/>
    </row>
    <row r="159" spans="1:1" s="199" customFormat="1" ht="15">
      <c r="A159" s="215"/>
    </row>
    <row r="160" spans="1:1" s="199" customFormat="1" ht="15">
      <c r="A160" s="215"/>
    </row>
    <row r="161" spans="1:1" s="199" customFormat="1" ht="15">
      <c r="A161" s="215"/>
    </row>
    <row r="162" spans="1:1" s="199" customFormat="1" ht="15">
      <c r="A162" s="215"/>
    </row>
    <row r="163" spans="1:1" s="199" customFormat="1" ht="15">
      <c r="A163" s="215"/>
    </row>
    <row r="164" spans="1:1" s="199" customFormat="1" ht="15">
      <c r="A164" s="215"/>
    </row>
    <row r="165" spans="1:1" s="199" customFormat="1" ht="15">
      <c r="A165" s="215"/>
    </row>
    <row r="166" spans="1:1" s="199" customFormat="1" ht="15">
      <c r="A166" s="215"/>
    </row>
    <row r="167" spans="1:1" s="199" customFormat="1" ht="15">
      <c r="A167" s="215"/>
    </row>
    <row r="168" spans="1:1" s="199" customFormat="1" ht="15">
      <c r="A168" s="215"/>
    </row>
    <row r="169" spans="1:1" s="199" customFormat="1" ht="15">
      <c r="A169" s="215"/>
    </row>
    <row r="170" spans="1:1" s="199" customFormat="1" ht="15">
      <c r="A170" s="215"/>
    </row>
    <row r="171" spans="1:1" s="199" customFormat="1" ht="15">
      <c r="A171" s="215"/>
    </row>
    <row r="172" spans="1:1" s="199" customFormat="1" ht="15">
      <c r="A172" s="215"/>
    </row>
    <row r="173" spans="1:1" s="199" customFormat="1" ht="15">
      <c r="A173" s="215"/>
    </row>
    <row r="174" spans="1:1" s="199" customFormat="1" ht="15">
      <c r="A174" s="215"/>
    </row>
    <row r="175" spans="1:1" s="199" customFormat="1" ht="15">
      <c r="A175" s="215"/>
    </row>
    <row r="176" spans="1:1" s="199" customFormat="1" ht="15">
      <c r="A176" s="215"/>
    </row>
    <row r="177" spans="1:1" s="199" customFormat="1" ht="15">
      <c r="A177" s="215"/>
    </row>
    <row r="178" spans="1:1" s="199" customFormat="1" ht="15">
      <c r="A178" s="216"/>
    </row>
    <row r="179" spans="1:1" s="199" customFormat="1" ht="15">
      <c r="A179" s="215"/>
    </row>
    <row r="180" spans="1:1" s="199" customFormat="1" ht="15">
      <c r="A180" s="215"/>
    </row>
    <row r="181" spans="1:1" s="199" customFormat="1" ht="15">
      <c r="A181" s="215"/>
    </row>
    <row r="182" spans="1:1" s="199" customFormat="1" ht="15">
      <c r="A182" s="215"/>
    </row>
    <row r="183" spans="1:1" s="199" customFormat="1" ht="15">
      <c r="A183" s="215"/>
    </row>
    <row r="184" spans="1:1" s="199" customFormat="1" ht="15">
      <c r="A184" s="215"/>
    </row>
    <row r="185" spans="1:1" s="199" customFormat="1" ht="15">
      <c r="A185" s="215"/>
    </row>
    <row r="186" spans="1:1" s="199" customFormat="1">
      <c r="A186" s="214"/>
    </row>
    <row r="187" spans="1:1" s="199" customFormat="1">
      <c r="A187" s="214"/>
    </row>
    <row r="188" spans="1:1" s="199" customFormat="1">
      <c r="A188" s="214"/>
    </row>
    <row r="189" spans="1:1" s="199" customFormat="1">
      <c r="A189" s="214"/>
    </row>
    <row r="190" spans="1:1" s="199" customFormat="1">
      <c r="A190" s="214"/>
    </row>
    <row r="191" spans="1:1" s="199" customFormat="1">
      <c r="A191" s="214"/>
    </row>
    <row r="192" spans="1:1" s="199" customFormat="1">
      <c r="A192" s="214"/>
    </row>
    <row r="193" spans="1:1" s="199" customFormat="1">
      <c r="A193" s="214"/>
    </row>
    <row r="194" spans="1:1" s="199" customFormat="1">
      <c r="A194" s="214"/>
    </row>
    <row r="195" spans="1:1" s="199" customFormat="1">
      <c r="A195" s="214"/>
    </row>
    <row r="196" spans="1:1" s="199" customFormat="1">
      <c r="A196" s="214"/>
    </row>
    <row r="197" spans="1:1" s="199" customFormat="1">
      <c r="A197" s="214"/>
    </row>
    <row r="198" spans="1:1" s="199" customFormat="1">
      <c r="A198" s="214"/>
    </row>
    <row r="199" spans="1:1" s="199" customFormat="1">
      <c r="A199" s="214"/>
    </row>
    <row r="200" spans="1:1" s="199" customFormat="1">
      <c r="A200" s="214"/>
    </row>
    <row r="201" spans="1:1" s="199" customFormat="1">
      <c r="A201" s="214"/>
    </row>
    <row r="202" spans="1:1" s="199" customFormat="1">
      <c r="A202" s="214"/>
    </row>
    <row r="203" spans="1:1" s="199" customFormat="1">
      <c r="A203" s="214"/>
    </row>
    <row r="204" spans="1:1" s="199" customFormat="1">
      <c r="A204" s="214"/>
    </row>
    <row r="205" spans="1:1" s="199" customFormat="1">
      <c r="A205" s="214"/>
    </row>
    <row r="206" spans="1:1" s="199" customFormat="1">
      <c r="A206" s="214"/>
    </row>
    <row r="207" spans="1:1" s="199" customFormat="1">
      <c r="A207" s="214"/>
    </row>
    <row r="208" spans="1:1" s="199" customFormat="1">
      <c r="A208" s="214"/>
    </row>
    <row r="209" spans="1:1" s="199" customFormat="1">
      <c r="A209" s="214"/>
    </row>
    <row r="210" spans="1:1" s="199" customFormat="1">
      <c r="A210" s="214"/>
    </row>
    <row r="211" spans="1:1" s="199" customFormat="1">
      <c r="A211" s="214"/>
    </row>
    <row r="212" spans="1:1" s="199" customFormat="1">
      <c r="A212" s="214"/>
    </row>
    <row r="213" spans="1:1" s="199" customFormat="1">
      <c r="A213" s="214"/>
    </row>
    <row r="214" spans="1:1" s="199" customFormat="1">
      <c r="A214" s="214"/>
    </row>
    <row r="215" spans="1:1" s="199" customFormat="1">
      <c r="A215" s="214"/>
    </row>
    <row r="216" spans="1:1" s="199" customFormat="1">
      <c r="A216" s="214"/>
    </row>
    <row r="217" spans="1:1" s="199" customFormat="1">
      <c r="A217" s="214"/>
    </row>
    <row r="218" spans="1:1" s="199" customFormat="1">
      <c r="A218" s="214"/>
    </row>
    <row r="219" spans="1:1" s="199" customFormat="1">
      <c r="A219" s="214"/>
    </row>
    <row r="220" spans="1:1" s="199" customFormat="1">
      <c r="A220" s="214"/>
    </row>
    <row r="221" spans="1:1" s="199" customFormat="1">
      <c r="A221" s="214"/>
    </row>
    <row r="222" spans="1:1" s="199" customFormat="1">
      <c r="A222" s="214"/>
    </row>
    <row r="223" spans="1:1" s="199" customFormat="1">
      <c r="A223" s="214"/>
    </row>
    <row r="224" spans="1:1" s="199" customFormat="1">
      <c r="A224" s="214"/>
    </row>
    <row r="225" spans="1:1" s="199" customFormat="1">
      <c r="A225" s="214"/>
    </row>
    <row r="226" spans="1:1" s="199" customFormat="1">
      <c r="A226" s="214"/>
    </row>
    <row r="227" spans="1:1" s="199" customFormat="1">
      <c r="A227" s="214"/>
    </row>
    <row r="228" spans="1:1" s="199" customFormat="1">
      <c r="A228" s="214"/>
    </row>
    <row r="229" spans="1:1" s="199" customFormat="1">
      <c r="A229" s="214"/>
    </row>
    <row r="230" spans="1:1" s="199" customFormat="1">
      <c r="A230" s="214"/>
    </row>
    <row r="231" spans="1:1" s="199" customFormat="1">
      <c r="A231" s="214"/>
    </row>
    <row r="232" spans="1:1" s="199" customFormat="1">
      <c r="A232" s="214"/>
    </row>
    <row r="233" spans="1:1" s="199" customFormat="1">
      <c r="A233" s="214"/>
    </row>
    <row r="234" spans="1:1" s="199" customFormat="1">
      <c r="A234" s="214"/>
    </row>
    <row r="235" spans="1:1" s="199" customFormat="1">
      <c r="A235" s="214"/>
    </row>
    <row r="236" spans="1:1" s="199" customFormat="1">
      <c r="A236" s="214"/>
    </row>
    <row r="237" spans="1:1" s="199" customFormat="1">
      <c r="A237" s="214"/>
    </row>
    <row r="238" spans="1:1" s="199" customFormat="1">
      <c r="A238" s="214"/>
    </row>
    <row r="239" spans="1:1" s="199" customFormat="1">
      <c r="A239" s="214"/>
    </row>
    <row r="240" spans="1:1" s="199" customFormat="1">
      <c r="A240" s="214"/>
    </row>
    <row r="241" spans="1:1" s="199" customFormat="1">
      <c r="A241" s="214"/>
    </row>
    <row r="242" spans="1:1" s="199" customFormat="1">
      <c r="A242" s="214"/>
    </row>
    <row r="243" spans="1:1" s="199" customFormat="1">
      <c r="A243" s="214"/>
    </row>
    <row r="244" spans="1:1" s="199" customFormat="1">
      <c r="A244" s="214"/>
    </row>
    <row r="245" spans="1:1" s="199" customFormat="1">
      <c r="A245" s="214"/>
    </row>
    <row r="246" spans="1:1" s="199" customFormat="1">
      <c r="A246" s="214"/>
    </row>
    <row r="247" spans="1:1" s="199" customFormat="1">
      <c r="A247" s="214"/>
    </row>
    <row r="248" spans="1:1" s="199" customFormat="1">
      <c r="A248" s="214"/>
    </row>
    <row r="249" spans="1:1" s="199" customFormat="1">
      <c r="A249" s="214"/>
    </row>
    <row r="250" spans="1:1" s="199" customFormat="1">
      <c r="A250" s="214"/>
    </row>
    <row r="251" spans="1:1" s="199" customFormat="1">
      <c r="A251" s="214"/>
    </row>
    <row r="252" spans="1:1" s="199" customFormat="1">
      <c r="A252" s="214"/>
    </row>
    <row r="253" spans="1:1" s="199" customFormat="1">
      <c r="A253" s="214"/>
    </row>
    <row r="254" spans="1:1" s="199" customFormat="1">
      <c r="A254" s="214"/>
    </row>
    <row r="255" spans="1:1" s="199" customFormat="1">
      <c r="A255" s="214"/>
    </row>
    <row r="256" spans="1:1" s="199" customFormat="1">
      <c r="A256" s="214"/>
    </row>
    <row r="257" spans="1:1" s="199" customFormat="1">
      <c r="A257" s="214"/>
    </row>
    <row r="258" spans="1:1" s="199" customFormat="1">
      <c r="A258" s="214"/>
    </row>
    <row r="259" spans="1:1" s="199" customFormat="1">
      <c r="A259" s="214"/>
    </row>
    <row r="260" spans="1:1" s="199" customFormat="1">
      <c r="A260" s="214"/>
    </row>
    <row r="261" spans="1:1" s="199" customFormat="1">
      <c r="A261" s="214"/>
    </row>
    <row r="262" spans="1:1" s="199" customFormat="1">
      <c r="A262" s="214"/>
    </row>
    <row r="263" spans="1:1" s="199" customFormat="1">
      <c r="A263" s="214"/>
    </row>
    <row r="264" spans="1:1" s="199" customFormat="1">
      <c r="A264" s="214"/>
    </row>
    <row r="265" spans="1:1" s="199" customFormat="1">
      <c r="A265" s="214"/>
    </row>
    <row r="266" spans="1:1" s="199" customFormat="1">
      <c r="A266" s="214"/>
    </row>
    <row r="267" spans="1:1" s="199" customFormat="1">
      <c r="A267" s="214"/>
    </row>
    <row r="268" spans="1:1" s="199" customFormat="1">
      <c r="A268" s="214"/>
    </row>
    <row r="269" spans="1:1" s="199" customFormat="1">
      <c r="A269" s="214"/>
    </row>
    <row r="270" spans="1:1" s="199" customFormat="1">
      <c r="A270" s="214"/>
    </row>
    <row r="271" spans="1:1" s="199" customFormat="1">
      <c r="A271" s="214"/>
    </row>
    <row r="272" spans="1:1" s="199" customFormat="1">
      <c r="A272" s="214"/>
    </row>
    <row r="273" spans="1:1" s="199" customFormat="1">
      <c r="A273" s="214"/>
    </row>
    <row r="274" spans="1:1" s="199" customFormat="1">
      <c r="A274" s="214"/>
    </row>
    <row r="275" spans="1:1" s="199" customFormat="1">
      <c r="A275" s="214"/>
    </row>
    <row r="276" spans="1:1" s="199" customFormat="1">
      <c r="A276" s="214"/>
    </row>
    <row r="277" spans="1:1" s="199" customFormat="1">
      <c r="A277" s="214"/>
    </row>
    <row r="278" spans="1:1" s="199" customFormat="1">
      <c r="A278" s="214"/>
    </row>
    <row r="279" spans="1:1" s="199" customFormat="1">
      <c r="A279" s="214"/>
    </row>
    <row r="280" spans="1:1" s="199" customFormat="1">
      <c r="A280" s="214"/>
    </row>
    <row r="281" spans="1:1" s="199" customFormat="1">
      <c r="A281" s="214"/>
    </row>
    <row r="282" spans="1:1" s="199" customFormat="1">
      <c r="A282" s="214"/>
    </row>
    <row r="283" spans="1:1" s="199" customFormat="1">
      <c r="A283" s="214"/>
    </row>
    <row r="284" spans="1:1" s="199" customFormat="1">
      <c r="A284" s="214"/>
    </row>
    <row r="285" spans="1:1" s="199" customFormat="1">
      <c r="A285" s="214"/>
    </row>
    <row r="286" spans="1:1" s="199" customFormat="1">
      <c r="A286" s="214"/>
    </row>
    <row r="287" spans="1:1" s="199" customFormat="1">
      <c r="A287" s="214"/>
    </row>
    <row r="288" spans="1:1" s="199" customFormat="1">
      <c r="A288" s="214"/>
    </row>
    <row r="289" spans="1:1" s="199" customFormat="1">
      <c r="A289" s="214"/>
    </row>
    <row r="290" spans="1:1" s="199" customFormat="1">
      <c r="A290" s="214"/>
    </row>
    <row r="291" spans="1:1" s="199" customFormat="1">
      <c r="A291" s="214"/>
    </row>
    <row r="292" spans="1:1" s="199" customFormat="1">
      <c r="A292" s="214"/>
    </row>
    <row r="293" spans="1:1" s="199" customFormat="1">
      <c r="A293" s="214"/>
    </row>
    <row r="294" spans="1:1" s="199" customFormat="1">
      <c r="A294" s="214"/>
    </row>
    <row r="295" spans="1:1" s="199" customFormat="1">
      <c r="A295" s="214"/>
    </row>
    <row r="296" spans="1:1" s="199" customFormat="1">
      <c r="A296" s="214"/>
    </row>
    <row r="297" spans="1:1" s="199" customFormat="1">
      <c r="A297" s="214"/>
    </row>
    <row r="298" spans="1:1" s="199" customFormat="1">
      <c r="A298" s="214"/>
    </row>
    <row r="299" spans="1:1" s="199" customFormat="1">
      <c r="A299" s="214"/>
    </row>
    <row r="300" spans="1:1" s="199" customFormat="1">
      <c r="A300" s="214"/>
    </row>
    <row r="301" spans="1:1" s="199" customFormat="1">
      <c r="A301" s="214"/>
    </row>
    <row r="302" spans="1:1" s="199" customFormat="1">
      <c r="A302" s="214"/>
    </row>
    <row r="303" spans="1:1" s="199" customFormat="1">
      <c r="A303" s="214"/>
    </row>
    <row r="304" spans="1:1" s="199" customFormat="1">
      <c r="A304" s="214"/>
    </row>
    <row r="305" spans="1:1" s="199" customFormat="1">
      <c r="A305" s="214"/>
    </row>
    <row r="306" spans="1:1" s="199" customFormat="1">
      <c r="A306" s="214"/>
    </row>
    <row r="307" spans="1:1" s="199" customFormat="1">
      <c r="A307" s="214"/>
    </row>
    <row r="308" spans="1:1" s="199" customFormat="1">
      <c r="A308" s="214"/>
    </row>
    <row r="309" spans="1:1" s="199" customFormat="1">
      <c r="A309" s="214"/>
    </row>
    <row r="310" spans="1:1" s="199" customFormat="1">
      <c r="A310" s="214"/>
    </row>
    <row r="311" spans="1:1" s="199" customFormat="1">
      <c r="A311" s="214"/>
    </row>
    <row r="312" spans="1:1" s="199" customFormat="1">
      <c r="A312" s="214"/>
    </row>
    <row r="313" spans="1:1" s="199" customFormat="1">
      <c r="A313" s="214"/>
    </row>
    <row r="314" spans="1:1" s="199" customFormat="1">
      <c r="A314" s="214"/>
    </row>
    <row r="315" spans="1:1" s="199" customFormat="1">
      <c r="A315" s="214"/>
    </row>
    <row r="316" spans="1:1" s="199" customFormat="1">
      <c r="A316" s="214"/>
    </row>
    <row r="317" spans="1:1" s="199" customFormat="1">
      <c r="A317" s="214"/>
    </row>
    <row r="318" spans="1:1" s="199" customFormat="1">
      <c r="A318" s="214"/>
    </row>
    <row r="319" spans="1:1" s="199" customFormat="1">
      <c r="A319" s="214"/>
    </row>
    <row r="320" spans="1:1" s="199" customFormat="1">
      <c r="A320" s="214"/>
    </row>
    <row r="321" spans="1:1" s="199" customFormat="1">
      <c r="A321" s="214"/>
    </row>
    <row r="322" spans="1:1" s="199" customFormat="1">
      <c r="A322" s="214"/>
    </row>
    <row r="323" spans="1:1" s="199" customFormat="1">
      <c r="A323" s="214"/>
    </row>
    <row r="324" spans="1:1" s="199" customFormat="1">
      <c r="A324" s="214"/>
    </row>
    <row r="325" spans="1:1" s="199" customFormat="1">
      <c r="A325" s="214"/>
    </row>
    <row r="326" spans="1:1" s="199" customFormat="1">
      <c r="A326" s="214"/>
    </row>
    <row r="327" spans="1:1" s="199" customFormat="1">
      <c r="A327" s="214"/>
    </row>
    <row r="328" spans="1:1" s="199" customFormat="1">
      <c r="A328" s="214"/>
    </row>
    <row r="329" spans="1:1" s="199" customFormat="1">
      <c r="A329" s="214"/>
    </row>
    <row r="330" spans="1:1" s="199" customFormat="1">
      <c r="A330" s="214"/>
    </row>
    <row r="331" spans="1:1" s="199" customFormat="1">
      <c r="A331" s="214"/>
    </row>
    <row r="332" spans="1:1" s="199" customFormat="1">
      <c r="A332" s="214"/>
    </row>
    <row r="333" spans="1:1" s="199" customFormat="1">
      <c r="A333" s="214"/>
    </row>
    <row r="334" spans="1:1" s="199" customFormat="1">
      <c r="A334" s="214"/>
    </row>
    <row r="335" spans="1:1" s="199" customFormat="1">
      <c r="A335" s="214"/>
    </row>
    <row r="336" spans="1:1" s="199" customFormat="1">
      <c r="A336" s="214"/>
    </row>
    <row r="337" spans="1:1" s="199" customFormat="1">
      <c r="A337" s="214"/>
    </row>
    <row r="338" spans="1:1" s="199" customFormat="1">
      <c r="A338" s="214"/>
    </row>
    <row r="339" spans="1:1" s="199" customFormat="1">
      <c r="A339" s="214"/>
    </row>
    <row r="340" spans="1:1" s="199" customFormat="1">
      <c r="A340" s="214"/>
    </row>
    <row r="341" spans="1:1" s="199" customFormat="1">
      <c r="A341" s="214"/>
    </row>
    <row r="342" spans="1:1" s="199" customFormat="1">
      <c r="A342" s="214"/>
    </row>
    <row r="343" spans="1:1" s="199" customFormat="1">
      <c r="A343" s="214"/>
    </row>
    <row r="344" spans="1:1" s="199" customFormat="1">
      <c r="A344" s="214"/>
    </row>
    <row r="345" spans="1:1" s="199" customFormat="1">
      <c r="A345" s="214"/>
    </row>
    <row r="346" spans="1:1" s="199" customFormat="1">
      <c r="A346" s="214"/>
    </row>
    <row r="347" spans="1:1" s="199" customFormat="1">
      <c r="A347" s="214"/>
    </row>
    <row r="348" spans="1:1" s="199" customFormat="1">
      <c r="A348" s="214"/>
    </row>
    <row r="349" spans="1:1" s="199" customFormat="1">
      <c r="A349" s="214"/>
    </row>
    <row r="350" spans="1:1" s="199" customFormat="1">
      <c r="A350" s="214"/>
    </row>
    <row r="351" spans="1:1" s="199" customFormat="1">
      <c r="A351" s="214"/>
    </row>
    <row r="352" spans="1:1" s="199" customFormat="1">
      <c r="A352" s="214"/>
    </row>
    <row r="353" spans="1:1" s="199" customFormat="1">
      <c r="A353" s="214"/>
    </row>
    <row r="354" spans="1:1" s="199" customFormat="1">
      <c r="A354" s="214"/>
    </row>
    <row r="355" spans="1:1" s="199" customFormat="1">
      <c r="A355" s="214"/>
    </row>
    <row r="356" spans="1:1" s="199" customFormat="1">
      <c r="A356" s="214"/>
    </row>
    <row r="357" spans="1:1" s="199" customFormat="1">
      <c r="A357" s="214"/>
    </row>
    <row r="358" spans="1:1" s="199" customFormat="1">
      <c r="A358" s="214"/>
    </row>
    <row r="359" spans="1:1" s="199" customFormat="1">
      <c r="A359" s="214"/>
    </row>
    <row r="360" spans="1:1" s="199" customFormat="1">
      <c r="A360" s="214"/>
    </row>
    <row r="361" spans="1:1" s="199" customFormat="1">
      <c r="A361" s="214"/>
    </row>
    <row r="362" spans="1:1" s="199" customFormat="1">
      <c r="A362" s="214"/>
    </row>
    <row r="363" spans="1:1" s="199" customFormat="1">
      <c r="A363" s="214"/>
    </row>
    <row r="364" spans="1:1" s="199" customFormat="1">
      <c r="A364" s="214"/>
    </row>
    <row r="365" spans="1:1" s="199" customFormat="1">
      <c r="A365" s="214"/>
    </row>
    <row r="366" spans="1:1" s="199" customFormat="1">
      <c r="A366" s="214"/>
    </row>
    <row r="367" spans="1:1" s="199" customFormat="1">
      <c r="A367" s="214"/>
    </row>
    <row r="368" spans="1:1" s="199" customFormat="1">
      <c r="A368" s="214"/>
    </row>
    <row r="369" spans="1:1" s="199" customFormat="1">
      <c r="A369" s="214"/>
    </row>
    <row r="370" spans="1:1" s="199" customFormat="1">
      <c r="A370" s="214"/>
    </row>
    <row r="371" spans="1:1" s="199" customFormat="1">
      <c r="A371" s="214"/>
    </row>
    <row r="372" spans="1:1" s="199" customFormat="1">
      <c r="A372" s="214"/>
    </row>
    <row r="373" spans="1:1" s="199" customFormat="1">
      <c r="A373" s="214"/>
    </row>
    <row r="374" spans="1:1" s="199" customFormat="1">
      <c r="A374" s="214"/>
    </row>
    <row r="375" spans="1:1" s="199" customFormat="1">
      <c r="A375" s="214"/>
    </row>
    <row r="376" spans="1:1" s="199" customFormat="1">
      <c r="A376" s="214"/>
    </row>
    <row r="377" spans="1:1" s="199" customFormat="1">
      <c r="A377" s="214"/>
    </row>
    <row r="378" spans="1:1" s="199" customFormat="1">
      <c r="A378" s="214"/>
    </row>
    <row r="379" spans="1:1" s="199" customFormat="1">
      <c r="A379" s="214"/>
    </row>
    <row r="380" spans="1:1" s="199" customFormat="1">
      <c r="A380" s="214"/>
    </row>
    <row r="381" spans="1:1" s="199" customFormat="1">
      <c r="A381" s="214"/>
    </row>
    <row r="382" spans="1:1" s="199" customFormat="1">
      <c r="A382" s="214"/>
    </row>
    <row r="383" spans="1:1" s="199" customFormat="1">
      <c r="A383" s="214"/>
    </row>
    <row r="384" spans="1:1" s="199" customFormat="1">
      <c r="A384" s="214"/>
    </row>
    <row r="385" spans="1:1" s="199" customFormat="1">
      <c r="A385" s="214"/>
    </row>
    <row r="386" spans="1:1" s="199" customFormat="1">
      <c r="A386" s="214"/>
    </row>
    <row r="387" spans="1:1" s="199" customFormat="1">
      <c r="A387" s="214"/>
    </row>
    <row r="388" spans="1:1" s="199" customFormat="1">
      <c r="A388" s="214"/>
    </row>
    <row r="389" spans="1:1" s="199" customFormat="1">
      <c r="A389" s="214"/>
    </row>
    <row r="390" spans="1:1" s="199" customFormat="1">
      <c r="A390" s="214"/>
    </row>
    <row r="391" spans="1:1" s="199" customFormat="1">
      <c r="A391" s="214"/>
    </row>
    <row r="392" spans="1:1" s="199" customFormat="1">
      <c r="A392" s="214"/>
    </row>
    <row r="393" spans="1:1" s="199" customFormat="1">
      <c r="A393" s="214"/>
    </row>
    <row r="394" spans="1:1" s="199" customFormat="1">
      <c r="A394" s="214"/>
    </row>
    <row r="395" spans="1:1" s="199" customFormat="1">
      <c r="A395" s="214"/>
    </row>
    <row r="396" spans="1:1" s="199" customFormat="1">
      <c r="A396" s="214"/>
    </row>
    <row r="397" spans="1:1" s="199" customFormat="1">
      <c r="A397" s="214"/>
    </row>
    <row r="398" spans="1:1" s="199" customFormat="1">
      <c r="A398" s="214"/>
    </row>
    <row r="399" spans="1:1" s="199" customFormat="1">
      <c r="A399" s="214"/>
    </row>
    <row r="400" spans="1:1" s="199" customFormat="1">
      <c r="A400" s="214"/>
    </row>
    <row r="401" spans="1:1" s="199" customFormat="1">
      <c r="A401" s="214"/>
    </row>
    <row r="402" spans="1:1" s="199" customFormat="1">
      <c r="A402" s="214"/>
    </row>
    <row r="403" spans="1:1" s="199" customFormat="1">
      <c r="A403" s="214"/>
    </row>
    <row r="404" spans="1:1" s="199" customFormat="1">
      <c r="A404" s="214"/>
    </row>
    <row r="405" spans="1:1" s="199" customFormat="1">
      <c r="A405" s="214"/>
    </row>
    <row r="406" spans="1:1" s="199" customFormat="1">
      <c r="A406" s="214"/>
    </row>
    <row r="407" spans="1:1" s="199" customFormat="1">
      <c r="A407" s="214"/>
    </row>
    <row r="408" spans="1:1" s="199" customFormat="1">
      <c r="A408" s="214"/>
    </row>
    <row r="409" spans="1:1" s="199" customFormat="1">
      <c r="A409" s="214"/>
    </row>
    <row r="410" spans="1:1" s="199" customFormat="1">
      <c r="A410" s="214"/>
    </row>
    <row r="411" spans="1:1" s="199" customFormat="1">
      <c r="A411" s="214"/>
    </row>
    <row r="412" spans="1:1" s="199" customFormat="1">
      <c r="A412" s="214"/>
    </row>
    <row r="413" spans="1:1" s="199" customFormat="1">
      <c r="A413" s="214"/>
    </row>
    <row r="414" spans="1:1" s="199" customFormat="1">
      <c r="A414" s="214"/>
    </row>
    <row r="415" spans="1:1" s="199" customFormat="1">
      <c r="A415" s="214"/>
    </row>
    <row r="416" spans="1:1" s="199" customFormat="1">
      <c r="A416" s="214"/>
    </row>
    <row r="417" spans="1:1" s="199" customFormat="1">
      <c r="A417" s="214"/>
    </row>
    <row r="418" spans="1:1" s="199" customFormat="1">
      <c r="A418" s="214"/>
    </row>
    <row r="419" spans="1:1" s="199" customFormat="1">
      <c r="A419" s="214"/>
    </row>
    <row r="420" spans="1:1" s="199" customFormat="1">
      <c r="A420" s="214"/>
    </row>
    <row r="421" spans="1:1" s="199" customFormat="1">
      <c r="A421" s="214"/>
    </row>
    <row r="422" spans="1:1" s="199" customFormat="1">
      <c r="A422" s="214"/>
    </row>
    <row r="423" spans="1:1" s="199" customFormat="1">
      <c r="A423" s="214"/>
    </row>
    <row r="424" spans="1:1" s="199" customFormat="1">
      <c r="A424" s="214"/>
    </row>
    <row r="425" spans="1:1" s="199" customFormat="1">
      <c r="A425" s="214"/>
    </row>
    <row r="426" spans="1:1" s="199" customFormat="1">
      <c r="A426" s="214"/>
    </row>
    <row r="427" spans="1:1" s="199" customFormat="1">
      <c r="A427" s="214"/>
    </row>
    <row r="428" spans="1:1" s="199" customFormat="1">
      <c r="A428" s="214"/>
    </row>
    <row r="429" spans="1:1" s="199" customFormat="1">
      <c r="A429" s="214"/>
    </row>
    <row r="430" spans="1:1" s="199" customFormat="1">
      <c r="A430" s="214"/>
    </row>
    <row r="431" spans="1:1" s="199" customFormat="1">
      <c r="A431" s="214"/>
    </row>
    <row r="432" spans="1:1" s="199" customFormat="1">
      <c r="A432" s="214"/>
    </row>
    <row r="433" spans="1:1" s="199" customFormat="1">
      <c r="A433" s="214"/>
    </row>
    <row r="434" spans="1:1" s="199" customFormat="1">
      <c r="A434" s="214"/>
    </row>
    <row r="435" spans="1:1" s="199" customFormat="1">
      <c r="A435" s="214"/>
    </row>
    <row r="436" spans="1:1" s="199" customFormat="1">
      <c r="A436" s="214"/>
    </row>
    <row r="437" spans="1:1" s="199" customFormat="1">
      <c r="A437" s="214"/>
    </row>
    <row r="438" spans="1:1" s="199" customFormat="1">
      <c r="A438" s="214"/>
    </row>
    <row r="439" spans="1:1" s="199" customFormat="1">
      <c r="A439" s="214"/>
    </row>
    <row r="440" spans="1:1" s="199" customFormat="1">
      <c r="A440" s="214"/>
    </row>
  </sheetData>
  <mergeCells count="23">
    <mergeCell ref="G36:K36"/>
    <mergeCell ref="M30:O30"/>
    <mergeCell ref="B18:C18"/>
    <mergeCell ref="D18:G18"/>
    <mergeCell ref="C19:G19"/>
    <mergeCell ref="C20:G20"/>
    <mergeCell ref="C21:G21"/>
    <mergeCell ref="C22:G22"/>
    <mergeCell ref="C28:G28"/>
    <mergeCell ref="C29:G29"/>
    <mergeCell ref="C23:G23"/>
    <mergeCell ref="C24:G24"/>
    <mergeCell ref="C25:G25"/>
    <mergeCell ref="C26:G26"/>
    <mergeCell ref="C27:G27"/>
    <mergeCell ref="B4:D4"/>
    <mergeCell ref="M4:O4"/>
    <mergeCell ref="B17:D17"/>
    <mergeCell ref="M17:O17"/>
    <mergeCell ref="H4:J4"/>
    <mergeCell ref="H17:J17"/>
    <mergeCell ref="B14:O14"/>
    <mergeCell ref="M15:O15"/>
  </mergeCells>
  <conditionalFormatting sqref="Q6:Q13">
    <cfRule type="cellIs" dxfId="10" priority="28" stopIfTrue="1" operator="equal">
      <formula>"error"</formula>
    </cfRule>
    <cfRule type="cellIs" dxfId="9" priority="29" stopIfTrue="1" operator="equal">
      <formula>"empty"</formula>
    </cfRule>
    <cfRule type="cellIs" dxfId="8" priority="30" stopIfTrue="1" operator="greaterThan">
      <formula>0</formula>
    </cfRule>
  </conditionalFormatting>
  <conditionalFormatting sqref="Q19:Q29">
    <cfRule type="cellIs" dxfId="7" priority="24" stopIfTrue="1" operator="equal">
      <formula>"error"</formula>
    </cfRule>
    <cfRule type="cellIs" dxfId="6" priority="25" stopIfTrue="1" operator="equal">
      <formula>"empty"</formula>
    </cfRule>
    <cfRule type="cellIs" dxfId="5" priority="26" stopIfTrue="1" operator="greaterThan">
      <formula>0</formula>
    </cfRule>
  </conditionalFormatting>
  <conditionalFormatting sqref="Q30:R31">
    <cfRule type="cellIs" dxfId="4" priority="13" stopIfTrue="1" operator="greaterThan">
      <formula>0</formula>
    </cfRule>
  </conditionalFormatting>
  <conditionalFormatting sqref="R6:R16">
    <cfRule type="cellIs" dxfId="3" priority="5" stopIfTrue="1" operator="greaterThan">
      <formula>0</formula>
    </cfRule>
  </conditionalFormatting>
  <conditionalFormatting sqref="R19:R29">
    <cfRule type="cellIs" dxfId="2" priority="1" stopIfTrue="1" operator="greaterThan">
      <formula>0</formula>
    </cfRule>
  </conditionalFormatting>
  <conditionalFormatting sqref="S6:S17 Q14:Q16">
    <cfRule type="cellIs" dxfId="1" priority="17" stopIfTrue="1" operator="greaterThan">
      <formula>0</formula>
    </cfRule>
  </conditionalFormatting>
  <conditionalFormatting sqref="S19:S31">
    <cfRule type="cellIs" dxfId="0" priority="16" stopIfTrue="1" operator="greaterThan">
      <formula>0</formula>
    </cfRule>
  </conditionalFormatting>
  <dataValidations xWindow="627" yWindow="692" count="7">
    <dataValidation type="list" allowBlank="1" showInputMessage="1" showErrorMessage="1" sqref="B6:B13" xr:uid="{00000000-0002-0000-0500-000000000000}">
      <formula1>Prefix</formula1>
    </dataValidation>
    <dataValidation type="decimal" allowBlank="1" showInputMessage="1" showErrorMessage="1" errorTitle="Cal Months" error="Cannot enter more than 12 months" promptTitle="Cal Months" prompt="If Cal months are used, DO NOT use Acad or Sum months" sqref="M6:M13" xr:uid="{00000000-0002-0000-0500-000002000000}">
      <formula1>0</formula1>
      <formula2>12</formula2>
    </dataValidation>
    <dataValidation type="decimal" showInputMessage="1" showErrorMessage="1" error="Cannot enter more than 9 months for academic months" promptTitle="Academic Months" prompt="Use EITHER Cal months OR Acad months.  Acad and Sum months may be used for the same employee" sqref="N6:N13 N20:N29" xr:uid="{00000000-0002-0000-0500-000003000000}">
      <formula1>0</formula1>
      <formula2>9</formula2>
    </dataValidation>
    <dataValidation type="decimal" allowBlank="1" showInputMessage="1" showErrorMessage="1" errorTitle="Sum Months" error="Cannot enter more than 3 months" promptTitle="Summer Months" prompt="Academic and summer months may be used for the same employee.  Do not use Cal months with Acad or Sum months" sqref="O6:O13 O20:O29" xr:uid="{00000000-0002-0000-0500-000004000000}">
      <formula1>0</formula1>
      <formula2>3</formula2>
    </dataValidation>
    <dataValidation type="decimal" allowBlank="1" showInputMessage="1" showErrorMessage="1" errorTitle="Calendar Months" error="Do not enter more than 12 months." promptTitle="Cal Months" prompt="Use EITHER Cal Months OR Acad and/or Sum Months" sqref="M20:M29" xr:uid="{00000000-0002-0000-0500-000005000000}">
      <formula1>0</formula1>
      <formula2>12</formula2>
    </dataValidation>
    <dataValidation allowBlank="1" showInputMessage="1" showErrorMessage="1" prompt="Use Cal. Months only for Post Doc" sqref="M19:O19" xr:uid="{00000000-0002-0000-0500-00000C000000}"/>
    <dataValidation type="list" allowBlank="1" showInputMessage="1" showErrorMessage="1" sqref="G39:G41" xr:uid="{6327830D-A01A-43E4-BE76-BCFB58DF701C}">
      <formula1>"Annual, Academic, Summer"</formula1>
    </dataValidation>
  </dataValidations>
  <pageMargins left="0.5" right="0.5" top="0.54" bottom="0.5" header="0.3" footer="0.3"/>
  <pageSetup scale="67" orientation="landscape" r:id="rId1"/>
  <ignoredErrors>
    <ignoredError sqref="H6:H12 M6:O13 B30 H23:H28 B19:B29 C23:G29 M19:O29 J19:J29 K19:K29 K6:K13" unlockedFormula="1"/>
    <ignoredError sqref="A6:A13" numberStoredAsText="1"/>
    <ignoredError sqref="B6:G13" numberStoredAsText="1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xWindow="627" yWindow="692" count="1">
        <x14:dataValidation type="list" allowBlank="1" showInputMessage="1" prompt="Please select insurance type" xr:uid="{CF11904E-9B2A-41B6-AC13-95046423982E}">
          <x14:formula1>
            <xm:f>Reference!$A$30:$A$37</xm:f>
          </x14:formula1>
          <xm:sqref>H6:H13 H22:H29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6600"/>
  </sheetPr>
  <dimension ref="A1:IV464"/>
  <sheetViews>
    <sheetView zoomScaleNormal="100" workbookViewId="0">
      <selection activeCell="V83" sqref="V83"/>
    </sheetView>
  </sheetViews>
  <sheetFormatPr defaultColWidth="9.1796875" defaultRowHeight="12.5"/>
  <cols>
    <col min="1" max="1" width="3.453125" style="53" customWidth="1"/>
    <col min="2" max="2" width="23" style="3" customWidth="1"/>
    <col min="3" max="3" width="5" style="3" customWidth="1"/>
    <col min="4" max="4" width="2" style="3" bestFit="1" customWidth="1"/>
    <col min="5" max="5" width="7.453125" style="3" customWidth="1"/>
    <col min="6" max="6" width="2" style="3" bestFit="1" customWidth="1"/>
    <col min="7" max="7" width="12.54296875" style="3" bestFit="1" customWidth="1"/>
    <col min="8" max="9" width="5.453125" style="3" customWidth="1"/>
    <col min="10" max="10" width="10.81640625" style="3" bestFit="1" customWidth="1"/>
    <col min="11" max="12" width="5.453125" style="3" customWidth="1"/>
    <col min="13" max="13" width="11" style="3" customWidth="1"/>
    <col min="14" max="15" width="5.453125" style="3" customWidth="1"/>
    <col min="16" max="16" width="11" style="3" customWidth="1"/>
    <col min="17" max="18" width="5.453125" style="3" customWidth="1"/>
    <col min="19" max="19" width="10.54296875" style="3" customWidth="1"/>
    <col min="20" max="21" width="5.453125" style="3" customWidth="1"/>
    <col min="22" max="22" width="11" style="3" customWidth="1"/>
    <col min="23" max="23" width="26.1796875" style="199" customWidth="1"/>
    <col min="24" max="24" width="11.54296875" style="199" bestFit="1" customWidth="1"/>
    <col min="25" max="104" width="9.1796875" style="199"/>
    <col min="105" max="16384" width="9.1796875" style="3"/>
  </cols>
  <sheetData>
    <row r="1" spans="1:104" s="1" customFormat="1" ht="26.25" customHeight="1" thickBot="1">
      <c r="A1" s="367" t="s">
        <v>87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201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</row>
    <row r="2" spans="1:104" s="56" customFormat="1" ht="21" customHeight="1">
      <c r="A2" s="59"/>
      <c r="B2" s="361" t="s">
        <v>88</v>
      </c>
      <c r="C2" s="361"/>
      <c r="D2" s="361"/>
      <c r="E2" s="361"/>
      <c r="F2" s="361"/>
      <c r="G2" s="361"/>
      <c r="H2" s="361"/>
      <c r="J2" s="58" t="s">
        <v>89</v>
      </c>
      <c r="K2" s="58"/>
      <c r="L2" s="58"/>
      <c r="M2" s="57" t="s">
        <v>90</v>
      </c>
      <c r="N2" s="57"/>
      <c r="O2" s="57"/>
      <c r="P2" s="57" t="s">
        <v>91</v>
      </c>
      <c r="Q2" s="57"/>
      <c r="R2" s="57"/>
      <c r="S2" s="57" t="s">
        <v>92</v>
      </c>
      <c r="T2" s="57"/>
      <c r="U2" s="57"/>
      <c r="V2" s="57" t="s">
        <v>93</v>
      </c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</row>
    <row r="3" spans="1:104" s="61" customFormat="1" ht="5.25" customHeight="1">
      <c r="A3" s="46"/>
      <c r="M3" s="95"/>
      <c r="N3" s="95"/>
      <c r="O3" s="95"/>
      <c r="P3" s="95"/>
      <c r="Q3" s="95"/>
      <c r="R3" s="95"/>
      <c r="S3" s="95"/>
      <c r="T3" s="95"/>
      <c r="U3" s="95"/>
      <c r="V3" s="95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</row>
    <row r="4" spans="1:104" ht="18" customHeight="1">
      <c r="A4" s="63" t="s">
        <v>39</v>
      </c>
      <c r="B4" s="364"/>
      <c r="C4" s="365"/>
      <c r="D4" s="365"/>
      <c r="E4" s="365"/>
      <c r="F4" s="365"/>
      <c r="G4" s="365"/>
      <c r="H4" s="366"/>
      <c r="J4" s="54">
        <v>0</v>
      </c>
      <c r="K4" s="55"/>
      <c r="L4" s="15"/>
      <c r="M4" s="54">
        <v>0</v>
      </c>
      <c r="N4" s="55"/>
      <c r="O4" s="15"/>
      <c r="P4" s="54">
        <v>0</v>
      </c>
      <c r="Q4" s="55"/>
      <c r="R4" s="15"/>
      <c r="S4" s="54">
        <v>0</v>
      </c>
      <c r="T4" s="55"/>
      <c r="U4" s="15"/>
      <c r="V4" s="54">
        <v>0</v>
      </c>
    </row>
    <row r="5" spans="1:104" ht="18" customHeight="1">
      <c r="A5" s="63" t="s">
        <v>41</v>
      </c>
      <c r="B5" s="364"/>
      <c r="C5" s="365"/>
      <c r="D5" s="365"/>
      <c r="E5" s="365"/>
      <c r="F5" s="365"/>
      <c r="G5" s="365"/>
      <c r="H5" s="366"/>
      <c r="J5" s="54">
        <v>0</v>
      </c>
      <c r="K5" s="55"/>
      <c r="L5" s="15"/>
      <c r="M5" s="54">
        <v>0</v>
      </c>
      <c r="N5" s="55"/>
      <c r="O5" s="15"/>
      <c r="P5" s="54">
        <v>0</v>
      </c>
      <c r="Q5" s="55"/>
      <c r="R5" s="15"/>
      <c r="S5" s="54">
        <v>0</v>
      </c>
      <c r="T5" s="55"/>
      <c r="U5" s="15"/>
      <c r="V5" s="54">
        <v>0</v>
      </c>
    </row>
    <row r="6" spans="1:104" ht="18" customHeight="1">
      <c r="A6" s="63" t="s">
        <v>42</v>
      </c>
      <c r="B6" s="364"/>
      <c r="C6" s="365"/>
      <c r="D6" s="365"/>
      <c r="E6" s="365"/>
      <c r="F6" s="365"/>
      <c r="G6" s="365"/>
      <c r="H6" s="366"/>
      <c r="J6" s="54">
        <v>0</v>
      </c>
      <c r="K6" s="55"/>
      <c r="L6" s="15"/>
      <c r="M6" s="54">
        <v>0</v>
      </c>
      <c r="N6" s="55"/>
      <c r="O6" s="15"/>
      <c r="P6" s="54">
        <v>0</v>
      </c>
      <c r="Q6" s="55"/>
      <c r="R6" s="15"/>
      <c r="S6" s="54">
        <v>0</v>
      </c>
      <c r="T6" s="55"/>
      <c r="U6" s="15"/>
      <c r="V6" s="54">
        <v>0</v>
      </c>
    </row>
    <row r="7" spans="1:104" ht="18" customHeight="1">
      <c r="A7" s="63" t="s">
        <v>43</v>
      </c>
      <c r="B7" s="364"/>
      <c r="C7" s="365"/>
      <c r="D7" s="365"/>
      <c r="E7" s="365"/>
      <c r="F7" s="365"/>
      <c r="G7" s="365"/>
      <c r="H7" s="366"/>
      <c r="J7" s="54">
        <v>0</v>
      </c>
      <c r="K7" s="55"/>
      <c r="L7" s="15"/>
      <c r="M7" s="54">
        <v>0</v>
      </c>
      <c r="N7" s="55"/>
      <c r="O7" s="15"/>
      <c r="P7" s="54">
        <v>0</v>
      </c>
      <c r="Q7" s="55"/>
      <c r="R7" s="15"/>
      <c r="S7" s="54">
        <v>0</v>
      </c>
      <c r="T7" s="55"/>
      <c r="U7" s="15"/>
      <c r="V7" s="54">
        <v>0</v>
      </c>
    </row>
    <row r="8" spans="1:104" ht="18" customHeight="1">
      <c r="A8" s="63" t="s">
        <v>44</v>
      </c>
      <c r="B8" s="364"/>
      <c r="C8" s="365"/>
      <c r="D8" s="365"/>
      <c r="E8" s="365"/>
      <c r="F8" s="365"/>
      <c r="G8" s="365"/>
      <c r="H8" s="366"/>
      <c r="J8" s="54">
        <v>0</v>
      </c>
      <c r="K8" s="55"/>
      <c r="L8" s="15"/>
      <c r="M8" s="54">
        <v>0</v>
      </c>
      <c r="N8" s="55"/>
      <c r="O8" s="15"/>
      <c r="P8" s="54">
        <v>0</v>
      </c>
      <c r="Q8" s="55"/>
      <c r="R8" s="15"/>
      <c r="S8" s="54">
        <v>0</v>
      </c>
      <c r="T8" s="55"/>
      <c r="U8" s="15"/>
      <c r="V8" s="54">
        <v>0</v>
      </c>
    </row>
    <row r="9" spans="1:104" ht="18" customHeight="1">
      <c r="A9" s="63" t="s">
        <v>45</v>
      </c>
      <c r="B9" s="364"/>
      <c r="C9" s="365"/>
      <c r="D9" s="365"/>
      <c r="E9" s="365"/>
      <c r="F9" s="365"/>
      <c r="G9" s="365"/>
      <c r="H9" s="366"/>
      <c r="J9" s="54">
        <v>0</v>
      </c>
      <c r="K9" s="55"/>
      <c r="L9" s="15"/>
      <c r="M9" s="54">
        <v>0</v>
      </c>
      <c r="N9" s="55"/>
      <c r="O9" s="15"/>
      <c r="P9" s="54">
        <v>0</v>
      </c>
      <c r="Q9" s="55"/>
      <c r="R9" s="15"/>
      <c r="S9" s="54">
        <v>0</v>
      </c>
      <c r="T9" s="55"/>
      <c r="U9" s="15"/>
      <c r="V9" s="54">
        <v>0</v>
      </c>
    </row>
    <row r="10" spans="1:104" ht="18" customHeight="1">
      <c r="A10" s="63" t="s">
        <v>46</v>
      </c>
      <c r="B10" s="364"/>
      <c r="C10" s="365"/>
      <c r="D10" s="365"/>
      <c r="E10" s="365"/>
      <c r="F10" s="365"/>
      <c r="G10" s="365"/>
      <c r="H10" s="366"/>
      <c r="J10" s="54">
        <v>0</v>
      </c>
      <c r="K10" s="55"/>
      <c r="L10" s="15"/>
      <c r="M10" s="54">
        <v>0</v>
      </c>
      <c r="N10" s="55"/>
      <c r="O10" s="15"/>
      <c r="P10" s="54">
        <v>0</v>
      </c>
      <c r="Q10" s="55"/>
      <c r="R10" s="15"/>
      <c r="S10" s="54">
        <v>0</v>
      </c>
      <c r="T10" s="55"/>
      <c r="U10" s="15"/>
      <c r="V10" s="54">
        <v>0</v>
      </c>
    </row>
    <row r="11" spans="1:104" ht="18" customHeight="1">
      <c r="A11" s="63" t="s">
        <v>47</v>
      </c>
      <c r="B11" s="364"/>
      <c r="C11" s="365"/>
      <c r="D11" s="365"/>
      <c r="E11" s="365"/>
      <c r="F11" s="365"/>
      <c r="G11" s="365"/>
      <c r="H11" s="366"/>
      <c r="J11" s="54">
        <v>0</v>
      </c>
      <c r="K11" s="55"/>
      <c r="L11" s="15"/>
      <c r="M11" s="54">
        <v>0</v>
      </c>
      <c r="N11" s="55"/>
      <c r="O11" s="15"/>
      <c r="P11" s="54">
        <v>0</v>
      </c>
      <c r="Q11" s="55"/>
      <c r="R11" s="15"/>
      <c r="S11" s="54">
        <v>0</v>
      </c>
      <c r="T11" s="55"/>
      <c r="U11" s="15"/>
      <c r="V11" s="54">
        <v>0</v>
      </c>
    </row>
    <row r="12" spans="1:104" ht="18" customHeight="1">
      <c r="A12" s="63" t="s">
        <v>48</v>
      </c>
      <c r="B12" s="364"/>
      <c r="C12" s="365"/>
      <c r="D12" s="365"/>
      <c r="E12" s="365"/>
      <c r="F12" s="365"/>
      <c r="G12" s="365"/>
      <c r="H12" s="366"/>
      <c r="J12" s="54">
        <v>0</v>
      </c>
      <c r="K12" s="55"/>
      <c r="L12" s="15"/>
      <c r="M12" s="54">
        <v>0</v>
      </c>
      <c r="N12" s="55"/>
      <c r="O12" s="15"/>
      <c r="P12" s="54">
        <v>0</v>
      </c>
      <c r="Q12" s="55"/>
      <c r="R12" s="15"/>
      <c r="S12" s="54">
        <v>0</v>
      </c>
      <c r="T12" s="55"/>
      <c r="U12" s="15"/>
      <c r="V12" s="54">
        <v>0</v>
      </c>
    </row>
    <row r="13" spans="1:104" ht="18" customHeight="1">
      <c r="A13" s="63" t="s">
        <v>94</v>
      </c>
      <c r="B13" s="364"/>
      <c r="C13" s="365"/>
      <c r="D13" s="365"/>
      <c r="E13" s="365"/>
      <c r="F13" s="365"/>
      <c r="G13" s="365"/>
      <c r="H13" s="366"/>
      <c r="J13" s="54">
        <v>0</v>
      </c>
      <c r="K13" s="55"/>
      <c r="L13" s="15"/>
      <c r="M13" s="54">
        <v>0</v>
      </c>
      <c r="N13" s="55"/>
      <c r="O13" s="15"/>
      <c r="P13" s="54">
        <v>0</v>
      </c>
      <c r="Q13" s="55"/>
      <c r="R13" s="15"/>
      <c r="S13" s="54">
        <v>0</v>
      </c>
      <c r="T13" s="55"/>
      <c r="U13" s="15"/>
      <c r="V13" s="54">
        <v>0</v>
      </c>
    </row>
    <row r="14" spans="1:104" ht="18" customHeight="1">
      <c r="A14" s="63" t="s">
        <v>95</v>
      </c>
      <c r="B14" s="364"/>
      <c r="C14" s="365"/>
      <c r="D14" s="365"/>
      <c r="E14" s="365"/>
      <c r="F14" s="365"/>
      <c r="G14" s="365"/>
      <c r="H14" s="366"/>
      <c r="J14" s="54">
        <v>0</v>
      </c>
      <c r="K14" s="55"/>
      <c r="L14" s="15"/>
      <c r="M14" s="54">
        <v>0</v>
      </c>
      <c r="N14" s="55"/>
      <c r="O14" s="15"/>
      <c r="P14" s="54">
        <v>0</v>
      </c>
      <c r="Q14" s="55"/>
      <c r="R14" s="15"/>
      <c r="S14" s="54">
        <v>0</v>
      </c>
      <c r="T14" s="55"/>
      <c r="U14" s="15"/>
      <c r="V14" s="54">
        <v>0</v>
      </c>
    </row>
    <row r="15" spans="1:104" ht="18" customHeight="1">
      <c r="A15" s="63" t="s">
        <v>96</v>
      </c>
      <c r="B15" s="364"/>
      <c r="C15" s="365"/>
      <c r="D15" s="365"/>
      <c r="E15" s="365"/>
      <c r="F15" s="365"/>
      <c r="G15" s="365"/>
      <c r="H15" s="366"/>
      <c r="J15" s="54">
        <v>0</v>
      </c>
      <c r="K15" s="55"/>
      <c r="L15" s="15"/>
      <c r="M15" s="54">
        <v>0</v>
      </c>
      <c r="N15" s="55"/>
      <c r="O15" s="15"/>
      <c r="P15" s="54">
        <v>0</v>
      </c>
      <c r="Q15" s="55"/>
      <c r="R15" s="15"/>
      <c r="S15" s="54">
        <v>0</v>
      </c>
      <c r="T15" s="55"/>
      <c r="U15" s="15"/>
      <c r="V15" s="54">
        <v>0</v>
      </c>
    </row>
    <row r="16" spans="1:104" ht="18" customHeight="1">
      <c r="A16" s="63" t="s">
        <v>97</v>
      </c>
      <c r="B16" s="364"/>
      <c r="C16" s="365"/>
      <c r="D16" s="365"/>
      <c r="E16" s="365"/>
      <c r="F16" s="365"/>
      <c r="G16" s="365"/>
      <c r="H16" s="366"/>
      <c r="J16" s="54">
        <v>0</v>
      </c>
      <c r="K16" s="55"/>
      <c r="L16" s="15"/>
      <c r="M16" s="54">
        <v>0</v>
      </c>
      <c r="N16" s="55"/>
      <c r="O16" s="15"/>
      <c r="P16" s="54">
        <v>0</v>
      </c>
      <c r="Q16" s="55"/>
      <c r="R16" s="15"/>
      <c r="S16" s="54">
        <v>0</v>
      </c>
      <c r="T16" s="55"/>
      <c r="U16" s="15"/>
      <c r="V16" s="54">
        <v>0</v>
      </c>
    </row>
    <row r="17" spans="1:256" ht="18" customHeight="1">
      <c r="A17" s="63" t="s">
        <v>98</v>
      </c>
      <c r="B17" s="364"/>
      <c r="C17" s="365"/>
      <c r="D17" s="365"/>
      <c r="E17" s="365"/>
      <c r="F17" s="365"/>
      <c r="G17" s="365"/>
      <c r="H17" s="366"/>
      <c r="J17" s="54">
        <v>0</v>
      </c>
      <c r="K17" s="55"/>
      <c r="L17" s="15"/>
      <c r="M17" s="54">
        <v>0</v>
      </c>
      <c r="N17" s="55"/>
      <c r="O17" s="15"/>
      <c r="P17" s="54">
        <v>0</v>
      </c>
      <c r="Q17" s="55"/>
      <c r="R17" s="15"/>
      <c r="S17" s="54">
        <v>0</v>
      </c>
      <c r="T17" s="55"/>
      <c r="U17" s="15"/>
      <c r="V17" s="54">
        <v>0</v>
      </c>
    </row>
    <row r="18" spans="1:256" ht="18" customHeight="1">
      <c r="A18" s="63" t="s">
        <v>99</v>
      </c>
      <c r="B18" s="364"/>
      <c r="C18" s="365"/>
      <c r="D18" s="365"/>
      <c r="E18" s="365"/>
      <c r="F18" s="365"/>
      <c r="G18" s="365"/>
      <c r="H18" s="366"/>
      <c r="J18" s="54">
        <v>0</v>
      </c>
      <c r="K18" s="55"/>
      <c r="L18" s="15"/>
      <c r="M18" s="54">
        <v>0</v>
      </c>
      <c r="N18" s="55"/>
      <c r="O18" s="15"/>
      <c r="P18" s="54">
        <v>0</v>
      </c>
      <c r="Q18" s="55"/>
      <c r="R18" s="15"/>
      <c r="S18" s="54">
        <v>0</v>
      </c>
      <c r="T18" s="55"/>
      <c r="U18" s="15"/>
      <c r="V18" s="54">
        <v>0</v>
      </c>
    </row>
    <row r="19" spans="1:256" ht="18" customHeight="1" thickBot="1">
      <c r="A19" s="63"/>
      <c r="B19" s="328" t="s">
        <v>100</v>
      </c>
      <c r="C19" s="328"/>
      <c r="D19" s="328"/>
      <c r="E19" s="328"/>
      <c r="F19" s="328"/>
      <c r="G19" s="328"/>
      <c r="H19" s="328"/>
      <c r="I19" s="7"/>
      <c r="J19" s="112">
        <f>ROUND(SUM(J4:J18),0)</f>
        <v>0</v>
      </c>
      <c r="K19" s="15"/>
      <c r="L19" s="15"/>
      <c r="M19" s="112">
        <f>ROUND(SUM(M4:M18),0)</f>
        <v>0</v>
      </c>
      <c r="N19" s="15"/>
      <c r="O19" s="15"/>
      <c r="P19" s="112">
        <f>ROUND(SUM(P4:P18),0)</f>
        <v>0</v>
      </c>
      <c r="Q19" s="15"/>
      <c r="R19" s="15"/>
      <c r="S19" s="112">
        <f>ROUND(SUM(S4:S18),0)</f>
        <v>0</v>
      </c>
      <c r="T19" s="15"/>
      <c r="U19" s="15"/>
      <c r="V19" s="112">
        <f>ROUND(SUM(V4:V18),0)</f>
        <v>0</v>
      </c>
    </row>
    <row r="20" spans="1:256" s="93" customFormat="1" ht="18" customHeight="1">
      <c r="A20" s="8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4"/>
      <c r="CY20" s="204"/>
      <c r="CZ20" s="20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 s="56" customFormat="1" ht="18" customHeight="1">
      <c r="A21" s="59"/>
      <c r="B21" s="361" t="s">
        <v>101</v>
      </c>
      <c r="C21" s="361"/>
      <c r="D21" s="361"/>
      <c r="E21" s="361"/>
      <c r="F21" s="361"/>
      <c r="G21" s="361"/>
      <c r="H21" s="361"/>
      <c r="J21" s="58" t="s">
        <v>89</v>
      </c>
      <c r="K21" s="58"/>
      <c r="L21" s="58"/>
      <c r="M21" s="57" t="s">
        <v>90</v>
      </c>
      <c r="N21" s="57"/>
      <c r="O21" s="57"/>
      <c r="P21" s="57" t="s">
        <v>91</v>
      </c>
      <c r="Q21" s="57"/>
      <c r="R21" s="57"/>
      <c r="S21" s="57" t="s">
        <v>92</v>
      </c>
      <c r="T21" s="57"/>
      <c r="U21" s="57"/>
      <c r="V21" s="57" t="s">
        <v>93</v>
      </c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2"/>
      <c r="CY21" s="202"/>
      <c r="CZ21" s="202"/>
    </row>
    <row r="22" spans="1:256" ht="18" customHeight="1">
      <c r="A22" s="63" t="s">
        <v>39</v>
      </c>
      <c r="B22" s="369" t="s">
        <v>102</v>
      </c>
      <c r="C22" s="369"/>
      <c r="D22" s="369"/>
      <c r="E22" s="369"/>
      <c r="F22" s="369"/>
      <c r="G22" s="369"/>
      <c r="H22" s="369"/>
      <c r="J22" s="54">
        <v>0</v>
      </c>
      <c r="K22" s="55"/>
      <c r="L22" s="15"/>
      <c r="M22" s="54">
        <v>0</v>
      </c>
      <c r="N22" s="55"/>
      <c r="O22" s="15"/>
      <c r="P22" s="54">
        <v>0</v>
      </c>
      <c r="Q22" s="55"/>
      <c r="R22" s="15"/>
      <c r="S22" s="54">
        <v>0</v>
      </c>
      <c r="T22" s="55"/>
      <c r="U22" s="15"/>
      <c r="V22" s="54">
        <v>0</v>
      </c>
    </row>
    <row r="23" spans="1:256" ht="18" customHeight="1">
      <c r="A23" s="63" t="s">
        <v>41</v>
      </c>
      <c r="B23" s="369" t="s">
        <v>103</v>
      </c>
      <c r="C23" s="369"/>
      <c r="D23" s="369"/>
      <c r="E23" s="369"/>
      <c r="F23" s="369"/>
      <c r="G23" s="369"/>
      <c r="H23" s="369"/>
      <c r="J23" s="54">
        <v>0</v>
      </c>
      <c r="K23" s="55"/>
      <c r="L23" s="15"/>
      <c r="M23" s="54">
        <v>0</v>
      </c>
      <c r="N23" s="55"/>
      <c r="O23" s="15"/>
      <c r="P23" s="54">
        <v>0</v>
      </c>
      <c r="Q23" s="55"/>
      <c r="R23" s="15"/>
      <c r="S23" s="54">
        <v>0</v>
      </c>
      <c r="T23" s="55"/>
      <c r="U23" s="15"/>
      <c r="V23" s="54">
        <v>0</v>
      </c>
    </row>
    <row r="24" spans="1:256" ht="18" customHeight="1" thickBot="1">
      <c r="A24" s="63"/>
      <c r="B24" s="328" t="s">
        <v>100</v>
      </c>
      <c r="C24" s="328"/>
      <c r="D24" s="328"/>
      <c r="E24" s="328"/>
      <c r="F24" s="328"/>
      <c r="G24" s="328"/>
      <c r="H24" s="328"/>
      <c r="I24" s="7"/>
      <c r="J24" s="112">
        <f>ROUND(SUM(J22:J23),0)</f>
        <v>0</v>
      </c>
      <c r="K24" s="15"/>
      <c r="L24" s="15"/>
      <c r="M24" s="112">
        <f>ROUND(SUM(M22:M23),0)</f>
        <v>0</v>
      </c>
      <c r="N24" s="15"/>
      <c r="O24" s="15"/>
      <c r="P24" s="112">
        <f>ROUND(SUM(P22:P23),0)</f>
        <v>0</v>
      </c>
      <c r="Q24" s="15"/>
      <c r="R24" s="15"/>
      <c r="S24" s="112">
        <f>ROUND(SUM(S22:S23),0)</f>
        <v>0</v>
      </c>
      <c r="T24" s="15"/>
      <c r="U24" s="15"/>
      <c r="V24" s="112">
        <f>ROUND(SUM(V22:V23),0)</f>
        <v>0</v>
      </c>
    </row>
    <row r="25" spans="1:256" s="93" customFormat="1" ht="18" customHeight="1">
      <c r="A25" s="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 s="56" customFormat="1" ht="18" customHeight="1">
      <c r="A26" s="59"/>
      <c r="B26" s="361" t="s">
        <v>104</v>
      </c>
      <c r="C26" s="361"/>
      <c r="D26" s="361"/>
      <c r="E26" s="361"/>
      <c r="F26" s="361"/>
      <c r="G26" s="361"/>
      <c r="H26" s="361"/>
      <c r="J26" s="58" t="s">
        <v>89</v>
      </c>
      <c r="K26" s="58"/>
      <c r="L26" s="58"/>
      <c r="M26" s="57" t="s">
        <v>90</v>
      </c>
      <c r="N26" s="57"/>
      <c r="O26" s="57"/>
      <c r="P26" s="57" t="s">
        <v>91</v>
      </c>
      <c r="Q26" s="57"/>
      <c r="R26" s="57"/>
      <c r="S26" s="57" t="s">
        <v>92</v>
      </c>
      <c r="T26" s="57"/>
      <c r="U26" s="57"/>
      <c r="V26" s="57" t="s">
        <v>93</v>
      </c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  <c r="CR26" s="202"/>
      <c r="CS26" s="202"/>
      <c r="CT26" s="202"/>
      <c r="CU26" s="202"/>
      <c r="CV26" s="202"/>
      <c r="CW26" s="202"/>
      <c r="CX26" s="202"/>
      <c r="CY26" s="202"/>
      <c r="CZ26" s="202"/>
    </row>
    <row r="27" spans="1:256" s="61" customFormat="1" ht="18" customHeight="1">
      <c r="A27" s="46"/>
      <c r="B27" s="75"/>
      <c r="C27" s="75"/>
      <c r="D27" s="75"/>
      <c r="E27" s="75"/>
      <c r="F27" s="75"/>
      <c r="G27" s="75"/>
      <c r="H27" s="7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</row>
    <row r="28" spans="1:256" ht="18" customHeight="1">
      <c r="A28" s="63" t="s">
        <v>39</v>
      </c>
      <c r="B28" s="369" t="s">
        <v>105</v>
      </c>
      <c r="C28" s="369"/>
      <c r="D28" s="369"/>
      <c r="E28" s="369"/>
      <c r="F28" s="369"/>
      <c r="G28" s="369"/>
      <c r="H28" s="369"/>
      <c r="J28" s="54">
        <v>0</v>
      </c>
      <c r="K28" s="55"/>
      <c r="L28" s="15"/>
      <c r="M28" s="54">
        <v>0</v>
      </c>
      <c r="N28" s="55"/>
      <c r="O28" s="15"/>
      <c r="P28" s="54">
        <v>0</v>
      </c>
      <c r="Q28" s="55"/>
      <c r="R28" s="15"/>
      <c r="S28" s="54">
        <v>0</v>
      </c>
      <c r="T28" s="55"/>
      <c r="U28" s="15"/>
      <c r="V28" s="54">
        <v>0</v>
      </c>
    </row>
    <row r="29" spans="1:256" ht="18" customHeight="1">
      <c r="A29" s="63" t="s">
        <v>41</v>
      </c>
      <c r="B29" s="369" t="s">
        <v>106</v>
      </c>
      <c r="C29" s="369"/>
      <c r="D29" s="369"/>
      <c r="E29" s="369"/>
      <c r="F29" s="369"/>
      <c r="G29" s="369"/>
      <c r="H29" s="369"/>
      <c r="J29" s="54">
        <v>0</v>
      </c>
      <c r="K29" s="55"/>
      <c r="L29" s="15"/>
      <c r="M29" s="54">
        <v>0</v>
      </c>
      <c r="N29" s="55"/>
      <c r="O29" s="15"/>
      <c r="P29" s="54">
        <v>0</v>
      </c>
      <c r="Q29" s="55"/>
      <c r="R29" s="15"/>
      <c r="S29" s="54">
        <v>0</v>
      </c>
      <c r="T29" s="55"/>
      <c r="U29" s="15"/>
      <c r="V29" s="54">
        <v>0</v>
      </c>
    </row>
    <row r="30" spans="1:256" ht="18" customHeight="1">
      <c r="A30" s="63" t="s">
        <v>42</v>
      </c>
      <c r="B30" s="369" t="s">
        <v>107</v>
      </c>
      <c r="C30" s="369"/>
      <c r="D30" s="369"/>
      <c r="E30" s="369"/>
      <c r="F30" s="369"/>
      <c r="G30" s="369"/>
      <c r="H30" s="369"/>
      <c r="J30" s="54">
        <v>0</v>
      </c>
      <c r="K30" s="55"/>
      <c r="L30" s="15"/>
      <c r="M30" s="54">
        <v>0</v>
      </c>
      <c r="N30" s="55"/>
      <c r="O30" s="15"/>
      <c r="P30" s="54">
        <v>0</v>
      </c>
      <c r="Q30" s="55"/>
      <c r="R30" s="15"/>
      <c r="S30" s="54">
        <v>0</v>
      </c>
      <c r="T30" s="55"/>
      <c r="U30" s="15"/>
      <c r="V30" s="54">
        <v>0</v>
      </c>
    </row>
    <row r="31" spans="1:256" ht="18" customHeight="1">
      <c r="A31" s="63" t="s">
        <v>43</v>
      </c>
      <c r="B31" s="369" t="s">
        <v>108</v>
      </c>
      <c r="C31" s="369"/>
      <c r="D31" s="369"/>
      <c r="E31" s="369"/>
      <c r="F31" s="369"/>
      <c r="G31" s="369"/>
      <c r="H31" s="369"/>
      <c r="J31" s="54">
        <v>0</v>
      </c>
      <c r="K31" s="55"/>
      <c r="L31" s="15"/>
      <c r="M31" s="54">
        <v>0</v>
      </c>
      <c r="N31" s="55"/>
      <c r="O31" s="15"/>
      <c r="P31" s="54">
        <v>0</v>
      </c>
      <c r="Q31" s="55"/>
      <c r="R31" s="15"/>
      <c r="S31" s="54">
        <v>0</v>
      </c>
      <c r="T31" s="55"/>
      <c r="U31" s="15"/>
      <c r="V31" s="54">
        <v>0</v>
      </c>
    </row>
    <row r="32" spans="1:256" ht="18" customHeight="1">
      <c r="A32" s="63" t="s">
        <v>44</v>
      </c>
      <c r="B32" s="3" t="s">
        <v>109</v>
      </c>
      <c r="C32" s="370"/>
      <c r="D32" s="371"/>
      <c r="E32" s="371"/>
      <c r="F32" s="371"/>
      <c r="G32" s="371"/>
      <c r="H32" s="372"/>
      <c r="J32" s="54">
        <v>0</v>
      </c>
      <c r="K32" s="55"/>
      <c r="L32" s="15"/>
      <c r="M32" s="54">
        <v>0</v>
      </c>
      <c r="N32" s="55"/>
      <c r="O32" s="15"/>
      <c r="P32" s="54">
        <v>0</v>
      </c>
      <c r="Q32" s="55"/>
      <c r="R32" s="15"/>
      <c r="S32" s="54">
        <v>0</v>
      </c>
      <c r="T32" s="55"/>
      <c r="U32" s="15"/>
      <c r="V32" s="54">
        <v>0</v>
      </c>
    </row>
    <row r="33" spans="1:256" ht="18" customHeight="1" thickBot="1">
      <c r="A33" s="94"/>
      <c r="B33" s="20" t="s">
        <v>110</v>
      </c>
      <c r="C33" s="20"/>
      <c r="D33" s="20"/>
      <c r="E33" s="20"/>
      <c r="F33" s="20"/>
      <c r="G33" s="20"/>
      <c r="H33" s="46" t="s">
        <v>100</v>
      </c>
      <c r="I33" s="7"/>
      <c r="J33" s="112">
        <f>ROUND(SUM(J28:J32),0)</f>
        <v>0</v>
      </c>
      <c r="K33" s="15"/>
      <c r="L33" s="15"/>
      <c r="M33" s="112">
        <f>ROUND(SUM(M28:M32),0)</f>
        <v>0</v>
      </c>
      <c r="N33" s="15"/>
      <c r="O33" s="15"/>
      <c r="P33" s="112">
        <f>ROUND(SUM(P28:P32),0)</f>
        <v>0</v>
      </c>
      <c r="Q33" s="15"/>
      <c r="R33" s="15"/>
      <c r="S33" s="112">
        <f>ROUND(SUM(S28:S32),0)</f>
        <v>0</v>
      </c>
      <c r="T33" s="15"/>
      <c r="U33" s="15"/>
      <c r="V33" s="112">
        <f>ROUND(SUM(V28:V32),0)</f>
        <v>0</v>
      </c>
    </row>
    <row r="34" spans="1:256" s="93" customFormat="1" ht="18" customHeight="1">
      <c r="A34" s="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  <c r="CL34" s="204"/>
      <c r="CM34" s="204"/>
      <c r="CN34" s="204"/>
      <c r="CO34" s="204"/>
      <c r="CP34" s="204"/>
      <c r="CQ34" s="204"/>
      <c r="CR34" s="204"/>
      <c r="CS34" s="204"/>
      <c r="CT34" s="204"/>
      <c r="CU34" s="204"/>
      <c r="CV34" s="204"/>
      <c r="CW34" s="204"/>
      <c r="CX34" s="204"/>
      <c r="CY34" s="204"/>
      <c r="CZ34" s="20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</row>
    <row r="35" spans="1:256" s="56" customFormat="1" ht="18" customHeight="1">
      <c r="A35" s="59"/>
      <c r="B35" s="361" t="s">
        <v>111</v>
      </c>
      <c r="C35" s="361"/>
      <c r="D35" s="361"/>
      <c r="E35" s="361"/>
      <c r="F35" s="361"/>
      <c r="G35" s="361"/>
      <c r="H35" s="361"/>
      <c r="J35" s="58" t="s">
        <v>89</v>
      </c>
      <c r="K35" s="58"/>
      <c r="L35" s="58"/>
      <c r="M35" s="57" t="s">
        <v>90</v>
      </c>
      <c r="N35" s="57"/>
      <c r="O35" s="57"/>
      <c r="P35" s="57" t="s">
        <v>91</v>
      </c>
      <c r="Q35" s="57"/>
      <c r="R35" s="57"/>
      <c r="S35" s="57" t="s">
        <v>92</v>
      </c>
      <c r="T35" s="57"/>
      <c r="U35" s="57"/>
      <c r="V35" s="57" t="s">
        <v>93</v>
      </c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2"/>
      <c r="BX35" s="202"/>
      <c r="BY35" s="202"/>
      <c r="BZ35" s="202"/>
      <c r="CA35" s="202"/>
      <c r="CB35" s="202"/>
      <c r="CC35" s="202"/>
      <c r="CD35" s="202"/>
      <c r="CE35" s="202"/>
      <c r="CF35" s="202"/>
      <c r="CG35" s="202"/>
      <c r="CH35" s="202"/>
      <c r="CI35" s="202"/>
      <c r="CJ35" s="202"/>
      <c r="CK35" s="202"/>
      <c r="CL35" s="202"/>
      <c r="CM35" s="202"/>
      <c r="CN35" s="202"/>
      <c r="CO35" s="202"/>
      <c r="CP35" s="202"/>
      <c r="CQ35" s="202"/>
      <c r="CR35" s="202"/>
      <c r="CS35" s="202"/>
      <c r="CT35" s="202"/>
      <c r="CU35" s="202"/>
      <c r="CV35" s="202"/>
      <c r="CW35" s="202"/>
      <c r="CX35" s="202"/>
      <c r="CY35" s="202"/>
      <c r="CZ35" s="202"/>
    </row>
    <row r="36" spans="1:256" ht="18" customHeight="1">
      <c r="A36" s="63" t="s">
        <v>39</v>
      </c>
      <c r="B36" s="369" t="s">
        <v>112</v>
      </c>
      <c r="C36" s="369"/>
      <c r="D36" s="369"/>
      <c r="E36" s="369"/>
      <c r="F36" s="369"/>
      <c r="G36" s="369"/>
      <c r="H36" s="369"/>
      <c r="J36" s="54">
        <v>0</v>
      </c>
      <c r="K36" s="55"/>
      <c r="L36" s="15"/>
      <c r="M36" s="54">
        <v>0</v>
      </c>
      <c r="N36" s="55" t="s">
        <v>15</v>
      </c>
      <c r="O36" s="15"/>
      <c r="P36" s="54">
        <v>0</v>
      </c>
      <c r="Q36" s="55"/>
      <c r="R36" s="15"/>
      <c r="S36" s="54">
        <v>0</v>
      </c>
      <c r="T36" s="55"/>
      <c r="U36" s="15"/>
      <c r="V36" s="54">
        <v>0</v>
      </c>
    </row>
    <row r="37" spans="1:256" ht="18" customHeight="1">
      <c r="A37" s="63" t="s">
        <v>41</v>
      </c>
      <c r="B37" s="369" t="s">
        <v>113</v>
      </c>
      <c r="C37" s="369"/>
      <c r="D37" s="369"/>
      <c r="E37" s="369"/>
      <c r="F37" s="369"/>
      <c r="G37" s="369"/>
      <c r="H37" s="369"/>
      <c r="J37" s="54">
        <v>0</v>
      </c>
      <c r="K37" s="55"/>
      <c r="L37" s="15"/>
      <c r="M37" s="54">
        <v>0</v>
      </c>
      <c r="N37" s="55"/>
      <c r="O37" s="15"/>
      <c r="P37" s="54">
        <v>0</v>
      </c>
      <c r="Q37" s="55"/>
      <c r="R37" s="15"/>
      <c r="S37" s="54">
        <v>0</v>
      </c>
      <c r="T37" s="55"/>
      <c r="U37" s="15"/>
      <c r="V37" s="54">
        <v>0</v>
      </c>
    </row>
    <row r="38" spans="1:256" ht="18" customHeight="1">
      <c r="A38" s="63" t="s">
        <v>42</v>
      </c>
      <c r="B38" s="369" t="s">
        <v>114</v>
      </c>
      <c r="C38" s="369"/>
      <c r="D38" s="369"/>
      <c r="E38" s="369"/>
      <c r="F38" s="369"/>
      <c r="G38" s="369"/>
      <c r="H38" s="369"/>
      <c r="J38" s="54">
        <v>0</v>
      </c>
      <c r="K38" s="55"/>
      <c r="L38" s="15"/>
      <c r="M38" s="54">
        <v>0</v>
      </c>
      <c r="N38" s="55"/>
      <c r="O38" s="15"/>
      <c r="P38" s="54">
        <v>0</v>
      </c>
      <c r="Q38" s="55"/>
      <c r="R38" s="15"/>
      <c r="S38" s="54">
        <v>0</v>
      </c>
      <c r="T38" s="55"/>
      <c r="U38" s="15"/>
      <c r="V38" s="54">
        <v>0</v>
      </c>
    </row>
    <row r="39" spans="1:256" ht="18" customHeight="1">
      <c r="A39" s="63" t="s">
        <v>43</v>
      </c>
      <c r="B39" s="369" t="s">
        <v>115</v>
      </c>
      <c r="C39" s="369"/>
      <c r="D39" s="369"/>
      <c r="E39" s="369"/>
      <c r="F39" s="369"/>
      <c r="G39" s="369"/>
      <c r="H39" s="369"/>
      <c r="J39" s="54">
        <v>0</v>
      </c>
      <c r="K39" s="55"/>
      <c r="L39" s="15"/>
      <c r="M39" s="54">
        <v>0</v>
      </c>
      <c r="N39" s="55"/>
      <c r="O39" s="15"/>
      <c r="P39" s="54">
        <v>0</v>
      </c>
      <c r="Q39" s="55"/>
      <c r="R39" s="15"/>
      <c r="S39" s="54">
        <v>0</v>
      </c>
      <c r="T39" s="55"/>
      <c r="U39" s="15"/>
      <c r="V39" s="54">
        <v>0</v>
      </c>
    </row>
    <row r="40" spans="1:256" s="91" customFormat="1" ht="18" customHeight="1">
      <c r="A40" s="92" t="s">
        <v>44</v>
      </c>
      <c r="B40" s="369" t="s">
        <v>116</v>
      </c>
      <c r="C40" s="369"/>
      <c r="D40" s="369"/>
      <c r="E40" s="369"/>
      <c r="F40" s="369"/>
      <c r="G40" s="369"/>
      <c r="H40" s="369"/>
      <c r="J40" s="112">
        <f>Sub!E4</f>
        <v>0</v>
      </c>
      <c r="K40" s="55"/>
      <c r="L40" s="15"/>
      <c r="M40" s="112">
        <f>Sub!F4</f>
        <v>0</v>
      </c>
      <c r="N40" s="55"/>
      <c r="O40" s="15"/>
      <c r="P40" s="112">
        <f>Sub!G4</f>
        <v>0</v>
      </c>
      <c r="Q40" s="55"/>
      <c r="R40" s="15"/>
      <c r="S40" s="112">
        <f>Sub!H4</f>
        <v>0</v>
      </c>
      <c r="T40" s="55"/>
      <c r="U40" s="15"/>
      <c r="V40" s="112">
        <f>Sub!I4</f>
        <v>0</v>
      </c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5"/>
      <c r="BR40" s="205"/>
      <c r="BS40" s="205"/>
      <c r="BT40" s="205"/>
      <c r="BU40" s="205"/>
      <c r="BV40" s="205"/>
      <c r="BW40" s="205"/>
      <c r="BX40" s="205"/>
      <c r="BY40" s="205"/>
      <c r="BZ40" s="205"/>
      <c r="CA40" s="205"/>
      <c r="CB40" s="205"/>
      <c r="CC40" s="205"/>
      <c r="CD40" s="205"/>
      <c r="CE40" s="205"/>
      <c r="CF40" s="205"/>
      <c r="CG40" s="205"/>
      <c r="CH40" s="205"/>
      <c r="CI40" s="205"/>
      <c r="CJ40" s="205"/>
      <c r="CK40" s="205"/>
      <c r="CL40" s="205"/>
      <c r="CM40" s="205"/>
      <c r="CN40" s="205"/>
      <c r="CO40" s="205"/>
      <c r="CP40" s="205"/>
      <c r="CQ40" s="205"/>
      <c r="CR40" s="205"/>
      <c r="CS40" s="205"/>
      <c r="CT40" s="205"/>
      <c r="CU40" s="205"/>
      <c r="CV40" s="205"/>
      <c r="CW40" s="205"/>
      <c r="CX40" s="205"/>
      <c r="CY40" s="205"/>
      <c r="CZ40" s="205"/>
    </row>
    <row r="41" spans="1:256" ht="18" customHeight="1">
      <c r="A41" s="63" t="s">
        <v>45</v>
      </c>
      <c r="B41" s="369" t="s">
        <v>117</v>
      </c>
      <c r="C41" s="369"/>
      <c r="D41" s="369"/>
      <c r="E41" s="369"/>
      <c r="F41" s="369"/>
      <c r="G41" s="369"/>
      <c r="H41" s="369"/>
      <c r="J41" s="54">
        <v>0</v>
      </c>
      <c r="K41" s="55"/>
      <c r="L41" s="15"/>
      <c r="M41" s="54">
        <v>0</v>
      </c>
      <c r="N41" s="55"/>
      <c r="O41" s="15"/>
      <c r="P41" s="54">
        <v>0</v>
      </c>
      <c r="Q41" s="55"/>
      <c r="R41" s="15"/>
      <c r="S41" s="54">
        <v>0</v>
      </c>
      <c r="T41" s="55"/>
      <c r="U41" s="15"/>
      <c r="V41" s="54">
        <v>0</v>
      </c>
    </row>
    <row r="42" spans="1:256" ht="18" customHeight="1">
      <c r="A42" s="63" t="s">
        <v>46</v>
      </c>
      <c r="B42" s="369" t="s">
        <v>118</v>
      </c>
      <c r="C42" s="369"/>
      <c r="D42" s="369"/>
      <c r="E42" s="369"/>
      <c r="F42" s="369"/>
      <c r="G42" s="369"/>
      <c r="H42" s="369"/>
      <c r="J42" s="54">
        <v>0</v>
      </c>
      <c r="K42" s="55"/>
      <c r="L42" s="15"/>
      <c r="M42" s="54">
        <v>0</v>
      </c>
      <c r="N42" s="55"/>
      <c r="O42" s="15"/>
      <c r="P42" s="54">
        <v>0</v>
      </c>
      <c r="Q42" s="55"/>
      <c r="R42" s="15"/>
      <c r="S42" s="54">
        <v>0</v>
      </c>
      <c r="T42" s="55"/>
      <c r="U42" s="15"/>
      <c r="V42" s="54">
        <v>0</v>
      </c>
    </row>
    <row r="43" spans="1:256" ht="4.5" customHeight="1"/>
    <row r="44" spans="1:256" ht="15.75" customHeight="1">
      <c r="C44" s="376" t="s">
        <v>119</v>
      </c>
      <c r="E44" s="376" t="s">
        <v>120</v>
      </c>
      <c r="J44" s="65" t="s">
        <v>121</v>
      </c>
      <c r="M44" s="65" t="s">
        <v>121</v>
      </c>
      <c r="P44" s="65" t="s">
        <v>121</v>
      </c>
      <c r="S44" s="65" t="s">
        <v>121</v>
      </c>
      <c r="V44" s="65" t="s">
        <v>121</v>
      </c>
    </row>
    <row r="45" spans="1:256" s="88" customFormat="1" ht="26.15" customHeight="1" thickBot="1">
      <c r="A45" s="90"/>
      <c r="B45" s="89"/>
      <c r="C45" s="377"/>
      <c r="D45" s="89"/>
      <c r="E45" s="377"/>
      <c r="F45" s="89"/>
      <c r="G45" s="89"/>
      <c r="H45" s="89" t="s">
        <v>122</v>
      </c>
      <c r="I45" s="88" t="s">
        <v>123</v>
      </c>
      <c r="J45" s="173">
        <v>24</v>
      </c>
      <c r="K45" s="89" t="s">
        <v>122</v>
      </c>
      <c r="L45" s="88" t="s">
        <v>123</v>
      </c>
      <c r="M45" s="173">
        <v>24</v>
      </c>
      <c r="N45" s="89" t="s">
        <v>122</v>
      </c>
      <c r="O45" s="88" t="s">
        <v>123</v>
      </c>
      <c r="P45" s="173">
        <v>24</v>
      </c>
      <c r="Q45" s="89" t="s">
        <v>122</v>
      </c>
      <c r="R45" s="88" t="s">
        <v>123</v>
      </c>
      <c r="S45" s="173">
        <v>24</v>
      </c>
      <c r="T45" s="89" t="s">
        <v>122</v>
      </c>
      <c r="U45" s="88" t="s">
        <v>123</v>
      </c>
      <c r="V45" s="173">
        <v>24</v>
      </c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06"/>
      <c r="BR45" s="206"/>
      <c r="BS45" s="206"/>
      <c r="BT45" s="206"/>
      <c r="BU45" s="206"/>
      <c r="BV45" s="206"/>
      <c r="BW45" s="206"/>
      <c r="BX45" s="206"/>
      <c r="BY45" s="206"/>
      <c r="BZ45" s="206"/>
      <c r="CA45" s="206"/>
      <c r="CB45" s="206"/>
      <c r="CC45" s="206"/>
      <c r="CD45" s="206"/>
      <c r="CE45" s="206"/>
      <c r="CF45" s="206"/>
      <c r="CG45" s="206"/>
      <c r="CH45" s="206"/>
      <c r="CI45" s="206"/>
      <c r="CJ45" s="206"/>
      <c r="CK45" s="206"/>
      <c r="CL45" s="206"/>
      <c r="CM45" s="206"/>
      <c r="CN45" s="206"/>
      <c r="CO45" s="206"/>
      <c r="CP45" s="206"/>
      <c r="CQ45" s="206"/>
      <c r="CR45" s="206"/>
      <c r="CS45" s="206"/>
      <c r="CT45" s="206"/>
      <c r="CU45" s="206"/>
      <c r="CV45" s="206"/>
      <c r="CW45" s="206"/>
      <c r="CX45" s="206"/>
      <c r="CY45" s="206"/>
      <c r="CZ45" s="206"/>
    </row>
    <row r="46" spans="1:256" ht="18" customHeight="1" thickBot="1">
      <c r="A46" s="63"/>
      <c r="B46" s="23" t="s">
        <v>124</v>
      </c>
      <c r="C46" s="179">
        <f>Reference!B42</f>
        <v>431.43</v>
      </c>
      <c r="D46" s="23"/>
      <c r="E46" s="179">
        <f>Reference!B43</f>
        <v>877.17</v>
      </c>
      <c r="F46" s="23"/>
      <c r="G46" s="23"/>
      <c r="H46" s="172">
        <v>0</v>
      </c>
      <c r="I46" s="172">
        <v>0</v>
      </c>
      <c r="J46" s="114">
        <f>ROUND(C46*H46*J45+E46*I46*J45,0)</f>
        <v>0</v>
      </c>
      <c r="K46" s="174">
        <v>0</v>
      </c>
      <c r="L46" s="172">
        <v>0</v>
      </c>
      <c r="M46" s="114">
        <f>ROUND(((C46*K46*M45+E46*L46*M45)*(1+Cover!D29)),0)</f>
        <v>0</v>
      </c>
      <c r="N46" s="172">
        <v>0</v>
      </c>
      <c r="O46" s="172">
        <v>0</v>
      </c>
      <c r="P46" s="114">
        <f>ROUND(((C46*N46*P45+E46*O46*P45)*(1+Cover!D29)^2),0)</f>
        <v>0</v>
      </c>
      <c r="Q46" s="172">
        <v>0</v>
      </c>
      <c r="R46" s="172">
        <v>0</v>
      </c>
      <c r="S46" s="114">
        <f>ROUND(((C46*Q46*S45+E46*R46*S45)*(1+Cover!D29)^3),0)</f>
        <v>0</v>
      </c>
      <c r="T46" s="172">
        <v>0</v>
      </c>
      <c r="U46" s="172">
        <v>0</v>
      </c>
      <c r="V46" s="114">
        <f>ROUND(((C46*T46*V45+E46*U46*V45)*(1+Cover!D29)^4),0)</f>
        <v>0</v>
      </c>
    </row>
    <row r="47" spans="1:256" ht="9" customHeight="1">
      <c r="A47" s="63"/>
      <c r="B47" s="23"/>
      <c r="C47" s="23"/>
      <c r="D47" s="23"/>
      <c r="E47" s="23"/>
      <c r="F47" s="23"/>
      <c r="G47" s="23"/>
      <c r="H47" s="23"/>
      <c r="J47" s="15"/>
      <c r="K47" s="15"/>
      <c r="L47" s="15"/>
      <c r="M47" s="15"/>
      <c r="N47" s="15"/>
      <c r="O47" s="15"/>
      <c r="P47" s="15"/>
      <c r="Q47" s="15"/>
      <c r="R47" s="15"/>
      <c r="S47" s="15" t="s">
        <v>15</v>
      </c>
      <c r="T47" s="15"/>
      <c r="U47" s="15"/>
      <c r="V47" s="15" t="s">
        <v>15</v>
      </c>
    </row>
    <row r="48" spans="1:256" ht="18" customHeight="1">
      <c r="A48" s="63" t="s">
        <v>47</v>
      </c>
      <c r="B48" s="373" t="s">
        <v>125</v>
      </c>
      <c r="C48" s="374"/>
      <c r="D48" s="374"/>
      <c r="E48" s="374"/>
      <c r="F48" s="374"/>
      <c r="G48" s="374"/>
      <c r="H48" s="375"/>
      <c r="J48" s="113">
        <f>SUM(J46)</f>
        <v>0</v>
      </c>
      <c r="K48" s="55"/>
      <c r="L48" s="15"/>
      <c r="M48" s="113">
        <f>SUM(M46)</f>
        <v>0</v>
      </c>
      <c r="N48" s="55"/>
      <c r="O48" s="15"/>
      <c r="P48" s="113">
        <f>SUM(P46)</f>
        <v>0</v>
      </c>
      <c r="Q48" s="55"/>
      <c r="R48" s="15"/>
      <c r="S48" s="113">
        <f>SUM(S46)</f>
        <v>0</v>
      </c>
      <c r="T48" s="55"/>
      <c r="U48" s="15"/>
      <c r="V48" s="113">
        <f>SUM(V46)</f>
        <v>0</v>
      </c>
    </row>
    <row r="49" spans="1:104" ht="18" customHeight="1">
      <c r="A49" s="63" t="s">
        <v>48</v>
      </c>
      <c r="B49" s="368" t="s">
        <v>126</v>
      </c>
      <c r="C49" s="368"/>
      <c r="D49" s="368"/>
      <c r="E49" s="368"/>
      <c r="F49" s="368"/>
      <c r="G49" s="368"/>
      <c r="H49" s="368"/>
      <c r="J49" s="54">
        <v>0</v>
      </c>
      <c r="K49" s="55"/>
      <c r="L49" s="15"/>
      <c r="M49" s="54">
        <v>0</v>
      </c>
      <c r="N49" s="55"/>
      <c r="O49" s="15"/>
      <c r="P49" s="54">
        <v>0</v>
      </c>
      <c r="Q49" s="55"/>
      <c r="R49" s="15"/>
      <c r="S49" s="54">
        <v>0</v>
      </c>
      <c r="T49" s="55"/>
      <c r="U49" s="15"/>
      <c r="V49" s="54">
        <v>0</v>
      </c>
    </row>
    <row r="50" spans="1:104" ht="18" customHeight="1">
      <c r="A50" s="63" t="s">
        <v>127</v>
      </c>
      <c r="B50" s="368" t="s">
        <v>126</v>
      </c>
      <c r="C50" s="368"/>
      <c r="D50" s="368"/>
      <c r="E50" s="368"/>
      <c r="F50" s="368"/>
      <c r="G50" s="368"/>
      <c r="H50" s="368"/>
      <c r="J50" s="54">
        <v>0</v>
      </c>
      <c r="K50" s="55"/>
      <c r="L50" s="15"/>
      <c r="M50" s="54">
        <v>0</v>
      </c>
      <c r="N50" s="55"/>
      <c r="O50" s="15"/>
      <c r="P50" s="54">
        <v>0</v>
      </c>
      <c r="Q50" s="55"/>
      <c r="R50" s="15"/>
      <c r="S50" s="54">
        <v>0</v>
      </c>
      <c r="T50" s="55"/>
      <c r="U50" s="15"/>
      <c r="V50" s="54">
        <v>0</v>
      </c>
    </row>
    <row r="51" spans="1:104" ht="18" customHeight="1">
      <c r="A51" s="63" t="s">
        <v>128</v>
      </c>
      <c r="B51" s="368" t="s">
        <v>126</v>
      </c>
      <c r="C51" s="368"/>
      <c r="D51" s="368"/>
      <c r="E51" s="368"/>
      <c r="F51" s="368"/>
      <c r="G51" s="368"/>
      <c r="H51" s="368"/>
      <c r="J51" s="54">
        <v>0</v>
      </c>
      <c r="K51" s="55"/>
      <c r="L51" s="15"/>
      <c r="M51" s="54">
        <v>0</v>
      </c>
      <c r="N51" s="55"/>
      <c r="O51" s="15"/>
      <c r="P51" s="54">
        <v>0</v>
      </c>
      <c r="Q51" s="55"/>
      <c r="R51" s="15"/>
      <c r="S51" s="54">
        <v>0</v>
      </c>
      <c r="T51" s="55"/>
      <c r="U51" s="15"/>
      <c r="V51" s="54">
        <v>0</v>
      </c>
    </row>
    <row r="52" spans="1:104" ht="18" customHeight="1">
      <c r="A52" s="63" t="s">
        <v>129</v>
      </c>
      <c r="B52" s="368" t="s">
        <v>126</v>
      </c>
      <c r="C52" s="368"/>
      <c r="D52" s="368"/>
      <c r="E52" s="368"/>
      <c r="F52" s="368"/>
      <c r="G52" s="368"/>
      <c r="H52" s="368"/>
      <c r="J52" s="54">
        <v>0</v>
      </c>
      <c r="K52" s="55"/>
      <c r="L52" s="15"/>
      <c r="M52" s="54">
        <v>0</v>
      </c>
      <c r="N52" s="55"/>
      <c r="O52" s="15"/>
      <c r="P52" s="54">
        <v>0</v>
      </c>
      <c r="Q52" s="55"/>
      <c r="R52" s="15"/>
      <c r="S52" s="54">
        <v>0</v>
      </c>
      <c r="T52" s="55"/>
      <c r="U52" s="15"/>
      <c r="V52" s="54">
        <v>0</v>
      </c>
    </row>
    <row r="53" spans="1:104" ht="18" customHeight="1">
      <c r="A53" s="63" t="s">
        <v>130</v>
      </c>
      <c r="B53" s="368" t="s">
        <v>126</v>
      </c>
      <c r="C53" s="368"/>
      <c r="D53" s="368"/>
      <c r="E53" s="368"/>
      <c r="F53" s="368"/>
      <c r="G53" s="368"/>
      <c r="H53" s="368"/>
      <c r="J53" s="54">
        <v>0</v>
      </c>
      <c r="K53" s="55"/>
      <c r="L53" s="15"/>
      <c r="M53" s="54">
        <v>0</v>
      </c>
      <c r="N53" s="55"/>
      <c r="O53" s="15"/>
      <c r="P53" s="54">
        <v>0</v>
      </c>
      <c r="Q53" s="55"/>
      <c r="R53" s="15"/>
      <c r="S53" s="54">
        <v>0</v>
      </c>
      <c r="T53" s="55"/>
      <c r="U53" s="15"/>
      <c r="V53" s="54">
        <v>0</v>
      </c>
    </row>
    <row r="54" spans="1:104" ht="18" customHeight="1">
      <c r="A54" s="63" t="s">
        <v>131</v>
      </c>
      <c r="B54" s="368" t="s">
        <v>126</v>
      </c>
      <c r="C54" s="368"/>
      <c r="D54" s="368"/>
      <c r="E54" s="368"/>
      <c r="F54" s="368"/>
      <c r="G54" s="368"/>
      <c r="H54" s="368"/>
      <c r="J54" s="54">
        <v>0</v>
      </c>
      <c r="K54" s="55"/>
      <c r="L54" s="15"/>
      <c r="M54" s="54">
        <v>0</v>
      </c>
      <c r="N54" s="55"/>
      <c r="O54" s="15"/>
      <c r="P54" s="54">
        <v>0</v>
      </c>
      <c r="Q54" s="55"/>
      <c r="R54" s="15"/>
      <c r="S54" s="54">
        <v>0</v>
      </c>
      <c r="T54" s="55"/>
      <c r="U54" s="15"/>
      <c r="V54" s="54">
        <v>0</v>
      </c>
    </row>
    <row r="55" spans="1:104" ht="18" customHeight="1">
      <c r="A55" s="63" t="s">
        <v>132</v>
      </c>
      <c r="B55" s="368" t="s">
        <v>126</v>
      </c>
      <c r="C55" s="368"/>
      <c r="D55" s="368"/>
      <c r="E55" s="368"/>
      <c r="F55" s="368"/>
      <c r="G55" s="368"/>
      <c r="H55" s="368"/>
      <c r="J55" s="54">
        <v>0</v>
      </c>
      <c r="K55" s="55"/>
      <c r="L55" s="15"/>
      <c r="M55" s="54">
        <v>0</v>
      </c>
      <c r="N55" s="55"/>
      <c r="O55" s="15"/>
      <c r="P55" s="54">
        <v>0</v>
      </c>
      <c r="Q55" s="55"/>
      <c r="R55" s="15"/>
      <c r="S55" s="54">
        <v>0</v>
      </c>
      <c r="T55" s="55"/>
      <c r="U55" s="15"/>
      <c r="V55" s="54">
        <v>0</v>
      </c>
    </row>
    <row r="56" spans="1:104" ht="18" customHeight="1">
      <c r="A56" s="63"/>
      <c r="B56" s="20"/>
      <c r="C56" s="20"/>
      <c r="D56" s="20"/>
      <c r="E56" s="20"/>
      <c r="F56" s="20"/>
      <c r="G56" s="20"/>
      <c r="H56" s="46" t="s">
        <v>100</v>
      </c>
      <c r="I56" s="7"/>
      <c r="J56" s="112">
        <f>ROUND(SUM(J36:J42)+SUM(J48:J55),0)</f>
        <v>0</v>
      </c>
      <c r="K56" s="15"/>
      <c r="L56" s="15"/>
      <c r="M56" s="112">
        <f>ROUND(SUM(M36:M42)+SUM(M48:M55),0)</f>
        <v>0</v>
      </c>
      <c r="N56" s="15"/>
      <c r="O56" s="15"/>
      <c r="P56" s="112">
        <f>ROUND(SUM(P36:P42)+SUM(P48:P55),0)</f>
        <v>0</v>
      </c>
      <c r="Q56" s="15"/>
      <c r="R56" s="15"/>
      <c r="S56" s="112">
        <f>ROUND(SUM(S36:S42)+SUM(S48:S55),0)</f>
        <v>0</v>
      </c>
      <c r="T56" s="15"/>
      <c r="U56" s="15"/>
      <c r="V56" s="112">
        <f>ROUND(SUM(V36:V42)+SUM(V48:V55),0)</f>
        <v>0</v>
      </c>
    </row>
    <row r="57" spans="1:104" s="24" customFormat="1" ht="4.5" customHeight="1">
      <c r="A57" s="8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  <c r="BC57" s="204"/>
      <c r="BD57" s="204"/>
      <c r="BE57" s="204"/>
      <c r="BF57" s="204"/>
      <c r="BG57" s="204"/>
      <c r="BH57" s="204"/>
      <c r="BI57" s="204"/>
      <c r="BJ57" s="204"/>
      <c r="BK57" s="204"/>
      <c r="BL57" s="204"/>
      <c r="BM57" s="204"/>
      <c r="BN57" s="204"/>
      <c r="BO57" s="204"/>
      <c r="BP57" s="204"/>
      <c r="BQ57" s="204"/>
      <c r="BR57" s="204"/>
      <c r="BS57" s="204"/>
      <c r="BT57" s="204"/>
      <c r="BU57" s="204"/>
      <c r="BV57" s="204"/>
      <c r="BW57" s="204"/>
      <c r="BX57" s="204"/>
      <c r="BY57" s="204"/>
      <c r="BZ57" s="204"/>
      <c r="CA57" s="204"/>
      <c r="CB57" s="204"/>
      <c r="CC57" s="204"/>
      <c r="CD57" s="204"/>
      <c r="CE57" s="204"/>
      <c r="CF57" s="204"/>
      <c r="CG57" s="204"/>
      <c r="CH57" s="204"/>
      <c r="CI57" s="204"/>
      <c r="CJ57" s="204"/>
      <c r="CK57" s="204"/>
      <c r="CL57" s="204"/>
      <c r="CM57" s="204"/>
      <c r="CN57" s="204"/>
      <c r="CO57" s="204"/>
      <c r="CP57" s="204"/>
      <c r="CQ57" s="204"/>
      <c r="CR57" s="204"/>
      <c r="CS57" s="204"/>
      <c r="CT57" s="204"/>
      <c r="CU57" s="204"/>
      <c r="CV57" s="204"/>
      <c r="CW57" s="204"/>
      <c r="CX57" s="204"/>
      <c r="CY57" s="204"/>
      <c r="CZ57" s="204"/>
    </row>
    <row r="58" spans="1:104" s="56" customFormat="1" ht="18" customHeight="1">
      <c r="A58" s="59"/>
      <c r="B58" s="361" t="s">
        <v>133</v>
      </c>
      <c r="C58" s="361"/>
      <c r="D58" s="361"/>
      <c r="E58" s="361"/>
      <c r="F58" s="361"/>
      <c r="G58" s="361"/>
      <c r="H58" s="361"/>
      <c r="J58" s="86" t="s">
        <v>89</v>
      </c>
      <c r="K58" s="86"/>
      <c r="L58" s="86"/>
      <c r="M58" s="85" t="s">
        <v>90</v>
      </c>
      <c r="N58" s="85"/>
      <c r="O58" s="85"/>
      <c r="P58" s="85" t="s">
        <v>91</v>
      </c>
      <c r="Q58" s="85"/>
      <c r="R58" s="85"/>
      <c r="S58" s="85" t="s">
        <v>92</v>
      </c>
      <c r="T58" s="85"/>
      <c r="U58" s="85"/>
      <c r="V58" s="85" t="s">
        <v>93</v>
      </c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  <c r="BQ58" s="202"/>
      <c r="BR58" s="202"/>
      <c r="BS58" s="202"/>
      <c r="BT58" s="202"/>
      <c r="BU58" s="202"/>
      <c r="BV58" s="202"/>
      <c r="BW58" s="202"/>
      <c r="BX58" s="202"/>
      <c r="BY58" s="202"/>
      <c r="BZ58" s="202"/>
      <c r="CA58" s="202"/>
      <c r="CB58" s="202"/>
      <c r="CC58" s="202"/>
      <c r="CD58" s="202"/>
      <c r="CE58" s="202"/>
      <c r="CF58" s="202"/>
      <c r="CG58" s="202"/>
      <c r="CH58" s="202"/>
      <c r="CI58" s="202"/>
      <c r="CJ58" s="202"/>
      <c r="CK58" s="202"/>
      <c r="CL58" s="202"/>
      <c r="CM58" s="202"/>
      <c r="CN58" s="202"/>
      <c r="CO58" s="202"/>
      <c r="CP58" s="202"/>
      <c r="CQ58" s="202"/>
      <c r="CR58" s="202"/>
      <c r="CS58" s="202"/>
      <c r="CT58" s="202"/>
      <c r="CU58" s="202"/>
      <c r="CV58" s="202"/>
      <c r="CW58" s="202"/>
      <c r="CX58" s="202"/>
      <c r="CY58" s="202"/>
      <c r="CZ58" s="202"/>
    </row>
    <row r="59" spans="1:104" ht="18" customHeight="1">
      <c r="A59" s="350" t="s">
        <v>134</v>
      </c>
      <c r="B59" s="350"/>
      <c r="C59" s="350"/>
      <c r="D59" s="350"/>
      <c r="E59" s="350"/>
      <c r="F59" s="350"/>
      <c r="G59" s="350"/>
      <c r="H59" s="350"/>
      <c r="J59" s="112">
        <f>'P-1'!Q31+'NonP(1-5)'!J19+'NonP(1-5)'!J24+'NonP(1-5)'!J33+'NonP(1-5)'!J56</f>
        <v>0</v>
      </c>
      <c r="K59" s="15"/>
      <c r="L59" s="15"/>
      <c r="M59" s="112">
        <f>'P-2'!S31+'NonP(1-5)'!M19+'NonP(1-5)'!M24+'NonP(1-5)'!M33+'NonP(1-5)'!M56</f>
        <v>0</v>
      </c>
      <c r="N59" s="15"/>
      <c r="O59" s="15"/>
      <c r="P59" s="112">
        <f>'P-3'!T31+'NonP(1-5)'!P19+'NonP(1-5)'!P24+'NonP(1-5)'!P33+'NonP(1-5)'!P56</f>
        <v>0</v>
      </c>
      <c r="Q59" s="15"/>
      <c r="R59" s="15"/>
      <c r="S59" s="112">
        <f>'P-4'!T31+'NonP(1-5)'!S19+'NonP(1-5)'!S24+'NonP(1-5)'!S33+'NonP(1-5)'!S56</f>
        <v>0</v>
      </c>
      <c r="T59" s="15"/>
      <c r="U59" s="15"/>
      <c r="V59" s="112">
        <f>'P-5'!S31+'NonP(1-5)'!V19+'NonP(1-5)'!V24+'NonP(1-5)'!V33+'NonP(1-5)'!V56</f>
        <v>0</v>
      </c>
    </row>
    <row r="60" spans="1:104" ht="8.25" customHeight="1">
      <c r="A60" s="63"/>
      <c r="B60" s="63"/>
      <c r="C60" s="63"/>
      <c r="D60" s="63"/>
      <c r="E60" s="63"/>
      <c r="F60" s="63"/>
      <c r="G60" s="63"/>
      <c r="H60" s="63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104" ht="18" customHeight="1">
      <c r="A61" s="63"/>
      <c r="B61" s="108" t="s">
        <v>135</v>
      </c>
      <c r="C61" s="109"/>
      <c r="D61" s="109"/>
      <c r="E61" s="110"/>
      <c r="F61" s="110"/>
      <c r="G61" s="110"/>
      <c r="H61" s="110"/>
      <c r="I61" s="109"/>
      <c r="J61" s="115">
        <f>+J59-J40+Sub!E2</f>
        <v>0</v>
      </c>
      <c r="K61" s="111"/>
      <c r="L61" s="111"/>
      <c r="M61" s="115">
        <f>+M59-M40+Sub!F2</f>
        <v>0</v>
      </c>
      <c r="N61" s="111"/>
      <c r="O61" s="111"/>
      <c r="P61" s="115">
        <f>+P59-P40+Sub!G2</f>
        <v>0</v>
      </c>
      <c r="Q61" s="111"/>
      <c r="R61" s="111"/>
      <c r="S61" s="115">
        <f>+S59-S40+Sub!H2</f>
        <v>0</v>
      </c>
      <c r="T61" s="111"/>
      <c r="U61" s="111"/>
      <c r="V61" s="115">
        <f>+V59-V40+Sub!I2</f>
        <v>0</v>
      </c>
    </row>
    <row r="62" spans="1:104" s="24" customFormat="1" ht="3.75" customHeight="1">
      <c r="A62" s="8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</row>
    <row r="63" spans="1:104" s="56" customFormat="1" ht="18" customHeight="1">
      <c r="A63" s="59"/>
      <c r="B63" s="361" t="s">
        <v>136</v>
      </c>
      <c r="C63" s="361"/>
      <c r="D63" s="361"/>
      <c r="E63" s="361"/>
      <c r="F63" s="361"/>
      <c r="G63" s="361"/>
      <c r="H63" s="361"/>
      <c r="J63" s="86" t="s">
        <v>89</v>
      </c>
      <c r="K63" s="86"/>
      <c r="L63" s="86"/>
      <c r="M63" s="85" t="s">
        <v>90</v>
      </c>
      <c r="N63" s="85"/>
      <c r="O63" s="85"/>
      <c r="P63" s="85" t="s">
        <v>91</v>
      </c>
      <c r="Q63" s="85"/>
      <c r="R63" s="85"/>
      <c r="S63" s="85" t="s">
        <v>92</v>
      </c>
      <c r="T63" s="85"/>
      <c r="U63" s="85"/>
      <c r="V63" s="85" t="s">
        <v>93</v>
      </c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2"/>
      <c r="BV63" s="202"/>
      <c r="BW63" s="202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202"/>
      <c r="CP63" s="202"/>
      <c r="CQ63" s="202"/>
      <c r="CR63" s="202"/>
      <c r="CS63" s="202"/>
      <c r="CT63" s="202"/>
      <c r="CU63" s="202"/>
      <c r="CV63" s="202"/>
      <c r="CW63" s="202"/>
      <c r="CX63" s="202"/>
      <c r="CY63" s="202"/>
      <c r="CZ63" s="202"/>
    </row>
    <row r="64" spans="1:104" s="61" customFormat="1" ht="9" customHeight="1">
      <c r="A64" s="46"/>
      <c r="B64" s="381" t="s">
        <v>137</v>
      </c>
      <c r="C64" s="382"/>
      <c r="D64" s="75"/>
      <c r="E64" s="84"/>
      <c r="F64" s="83"/>
      <c r="G64" s="83"/>
      <c r="H64" s="83"/>
      <c r="I64" s="82"/>
      <c r="J64" s="81"/>
      <c r="K64" s="81"/>
      <c r="L64" s="81"/>
      <c r="M64" s="80"/>
      <c r="N64" s="80"/>
      <c r="O64" s="80"/>
      <c r="P64" s="80"/>
      <c r="Q64" s="80"/>
      <c r="R64" s="80"/>
      <c r="S64" s="80"/>
      <c r="T64" s="80"/>
      <c r="U64" s="80"/>
      <c r="V64" s="79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</row>
    <row r="65" spans="1:104" ht="29.25" customHeight="1">
      <c r="A65" s="78"/>
      <c r="B65" s="382"/>
      <c r="C65" s="382"/>
      <c r="D65" s="77"/>
      <c r="E65" s="383" t="s">
        <v>138</v>
      </c>
      <c r="F65" s="384"/>
      <c r="G65" s="384"/>
      <c r="H65" s="384"/>
      <c r="J65" s="116">
        <f>+J59-J19-J40-J41-J42-J48+Sub!E6</f>
        <v>0</v>
      </c>
      <c r="K65" s="76"/>
      <c r="L65" s="15"/>
      <c r="M65" s="116">
        <f>+M59-M19-M40-M41-M42-M48+Sub!F6</f>
        <v>0</v>
      </c>
      <c r="N65" s="76"/>
      <c r="O65" s="15"/>
      <c r="P65" s="116">
        <f>+P59-P19-P40-P41-P42-P48+Sub!G6</f>
        <v>0</v>
      </c>
      <c r="Q65" s="76"/>
      <c r="R65" s="15"/>
      <c r="S65" s="116">
        <f>+S59-S19-S40-S41-S42-S48+Sub!H6</f>
        <v>0</v>
      </c>
      <c r="T65" s="76"/>
      <c r="U65" s="15"/>
      <c r="V65" s="117">
        <f>+V59-V19-V40-V41-V42-V48+Sub!I6</f>
        <v>0</v>
      </c>
    </row>
    <row r="66" spans="1:104" s="61" customFormat="1" ht="8.25" customHeight="1">
      <c r="A66" s="46"/>
      <c r="B66" s="382"/>
      <c r="C66" s="382"/>
      <c r="D66" s="75"/>
      <c r="E66" s="74"/>
      <c r="F66" s="73"/>
      <c r="G66" s="73"/>
      <c r="H66" s="73"/>
      <c r="I66" s="72"/>
      <c r="J66" s="71"/>
      <c r="K66" s="71"/>
      <c r="L66" s="71"/>
      <c r="M66" s="70"/>
      <c r="N66" s="70"/>
      <c r="O66" s="70"/>
      <c r="P66" s="70"/>
      <c r="Q66" s="70"/>
      <c r="R66" s="70"/>
      <c r="S66" s="70"/>
      <c r="T66" s="70"/>
      <c r="U66" s="70"/>
      <c r="V66" s="69"/>
      <c r="W66" s="203"/>
      <c r="X66" s="195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</row>
    <row r="67" spans="1:104" ht="5.25" customHeight="1">
      <c r="A67" s="63"/>
      <c r="B67" s="382"/>
      <c r="C67" s="382"/>
      <c r="D67" s="63"/>
      <c r="E67" s="63"/>
      <c r="F67" s="63"/>
      <c r="G67" s="63"/>
      <c r="H67" s="63"/>
      <c r="J67" s="49"/>
      <c r="K67" s="49"/>
      <c r="M67" s="49"/>
      <c r="N67" s="49"/>
      <c r="P67" s="49"/>
      <c r="Q67" s="49"/>
      <c r="S67" s="49"/>
      <c r="T67" s="49"/>
      <c r="V67" s="49"/>
    </row>
    <row r="68" spans="1:104" s="60" customFormat="1" ht="40.5" customHeight="1">
      <c r="A68" s="68"/>
      <c r="B68" s="378" t="s">
        <v>139</v>
      </c>
      <c r="C68" s="378"/>
      <c r="D68" s="378" t="s">
        <v>140</v>
      </c>
      <c r="E68" s="378"/>
      <c r="F68" s="103"/>
      <c r="G68" s="103" t="s">
        <v>141</v>
      </c>
      <c r="W68" s="207"/>
      <c r="X68" s="208"/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  <c r="AZ68" s="207"/>
      <c r="BA68" s="207"/>
      <c r="BB68" s="207"/>
      <c r="BC68" s="207"/>
      <c r="BD68" s="207"/>
      <c r="BE68" s="207"/>
      <c r="BF68" s="207"/>
      <c r="BG68" s="207"/>
      <c r="BH68" s="207"/>
      <c r="BI68" s="207"/>
      <c r="BJ68" s="207"/>
      <c r="BK68" s="207"/>
      <c r="BL68" s="207"/>
      <c r="BM68" s="207"/>
      <c r="BN68" s="207"/>
      <c r="BO68" s="207"/>
      <c r="BP68" s="207"/>
      <c r="BQ68" s="207"/>
      <c r="BR68" s="207"/>
      <c r="BS68" s="207"/>
      <c r="BT68" s="207"/>
      <c r="BU68" s="207"/>
      <c r="BV68" s="207"/>
      <c r="BW68" s="207"/>
      <c r="BX68" s="207"/>
      <c r="BY68" s="207"/>
      <c r="BZ68" s="207"/>
      <c r="CA68" s="207"/>
      <c r="CB68" s="207"/>
      <c r="CC68" s="207"/>
      <c r="CD68" s="207"/>
      <c r="CE68" s="207"/>
      <c r="CF68" s="207"/>
      <c r="CG68" s="207"/>
      <c r="CH68" s="207"/>
      <c r="CI68" s="207"/>
      <c r="CJ68" s="207"/>
      <c r="CK68" s="207"/>
      <c r="CL68" s="207"/>
      <c r="CM68" s="207"/>
      <c r="CN68" s="207"/>
      <c r="CO68" s="207"/>
      <c r="CP68" s="207"/>
      <c r="CQ68" s="207"/>
      <c r="CR68" s="207"/>
      <c r="CS68" s="207"/>
      <c r="CT68" s="207"/>
      <c r="CU68" s="207"/>
      <c r="CV68" s="207"/>
      <c r="CW68" s="207"/>
      <c r="CX68" s="207"/>
      <c r="CY68" s="207"/>
      <c r="CZ68" s="207"/>
    </row>
    <row r="69" spans="1:104" ht="18" customHeight="1">
      <c r="A69" s="67"/>
      <c r="B69" s="66" t="s">
        <v>142</v>
      </c>
      <c r="D69" s="379">
        <v>0.5</v>
      </c>
      <c r="E69" s="380"/>
      <c r="F69" s="65" t="s">
        <v>143</v>
      </c>
      <c r="G69" s="118">
        <f>IF(B69="TDC",$J$59,IF(B69="MTDC",$J$65,0))</f>
        <v>0</v>
      </c>
      <c r="H69" s="65" t="s">
        <v>144</v>
      </c>
      <c r="J69" s="112">
        <f>ROUND(D69*G69,0)</f>
        <v>0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104" ht="18" customHeight="1">
      <c r="A70" s="67"/>
      <c r="B70" s="66" t="s">
        <v>142</v>
      </c>
      <c r="D70" s="379">
        <v>0.5</v>
      </c>
      <c r="E70" s="380"/>
      <c r="F70" s="65" t="s">
        <v>143</v>
      </c>
      <c r="G70" s="118">
        <f>IF(B70="TDC",$M$59,IF(B70="MTDC",$M$65,0))</f>
        <v>0</v>
      </c>
      <c r="H70" s="65" t="s">
        <v>144</v>
      </c>
      <c r="J70" s="15"/>
      <c r="K70" s="15"/>
      <c r="L70" s="15"/>
      <c r="M70" s="112">
        <f>ROUND(D70*G70,0)</f>
        <v>0</v>
      </c>
      <c r="N70" s="15"/>
      <c r="O70" s="15"/>
      <c r="P70" s="15"/>
      <c r="Q70" s="15"/>
      <c r="R70" s="15"/>
      <c r="S70" s="15"/>
      <c r="T70" s="15"/>
      <c r="U70" s="15"/>
      <c r="V70" s="15"/>
    </row>
    <row r="71" spans="1:104" ht="18" customHeight="1">
      <c r="A71" s="67"/>
      <c r="B71" s="66" t="s">
        <v>142</v>
      </c>
      <c r="D71" s="379">
        <v>0.5</v>
      </c>
      <c r="E71" s="380"/>
      <c r="F71" s="65" t="s">
        <v>143</v>
      </c>
      <c r="G71" s="118">
        <f>IF(B71="TDC",$P$59,IF(B71="MTDC",$P$65,0))</f>
        <v>0</v>
      </c>
      <c r="H71" s="65" t="s">
        <v>144</v>
      </c>
      <c r="J71" s="15"/>
      <c r="K71" s="15"/>
      <c r="L71" s="15"/>
      <c r="M71" s="15"/>
      <c r="N71" s="15"/>
      <c r="O71" s="15"/>
      <c r="P71" s="112">
        <f>ROUND(D71*G71,0)</f>
        <v>0</v>
      </c>
      <c r="Q71" s="15"/>
      <c r="R71" s="15"/>
      <c r="S71" s="15"/>
      <c r="T71" s="15"/>
      <c r="U71" s="15"/>
      <c r="V71" s="15"/>
    </row>
    <row r="72" spans="1:104" ht="18" customHeight="1">
      <c r="A72" s="67"/>
      <c r="B72" s="66" t="s">
        <v>142</v>
      </c>
      <c r="D72" s="379">
        <v>0.5</v>
      </c>
      <c r="E72" s="380"/>
      <c r="F72" s="65" t="s">
        <v>143</v>
      </c>
      <c r="G72" s="118">
        <f>IF(B72="TDC",$S$59,IF(B72="MTDC",$S$65,0))</f>
        <v>0</v>
      </c>
      <c r="H72" s="65" t="s">
        <v>144</v>
      </c>
      <c r="J72" s="15"/>
      <c r="K72" s="15"/>
      <c r="L72" s="15"/>
      <c r="M72" s="15"/>
      <c r="N72" s="15"/>
      <c r="O72" s="15"/>
      <c r="P72" s="15"/>
      <c r="Q72" s="15"/>
      <c r="R72" s="15"/>
      <c r="S72" s="112">
        <f>ROUND(D72*G72,0)</f>
        <v>0</v>
      </c>
      <c r="T72" s="15"/>
      <c r="U72" s="15"/>
      <c r="V72" s="15"/>
    </row>
    <row r="73" spans="1:104" ht="18" customHeight="1">
      <c r="A73" s="67"/>
      <c r="B73" s="66" t="s">
        <v>142</v>
      </c>
      <c r="D73" s="379">
        <v>0.5</v>
      </c>
      <c r="E73" s="380"/>
      <c r="F73" s="65" t="s">
        <v>143</v>
      </c>
      <c r="G73" s="118">
        <f>IF(B73="TDC",$V$59,IF(B73="MTDC",$V$65,0))</f>
        <v>0</v>
      </c>
      <c r="H73" s="65" t="s">
        <v>144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12">
        <f>ROUND(D73*G73,0)</f>
        <v>0</v>
      </c>
    </row>
    <row r="74" spans="1:104" ht="18" customHeight="1">
      <c r="A74" s="63"/>
      <c r="B74" s="64"/>
      <c r="C74" s="20"/>
      <c r="D74" s="20"/>
      <c r="E74" s="20"/>
      <c r="F74" s="20"/>
      <c r="G74" s="20"/>
      <c r="H74" s="46" t="s">
        <v>145</v>
      </c>
      <c r="I74" s="7"/>
      <c r="J74" s="112">
        <f>J69</f>
        <v>0</v>
      </c>
      <c r="K74" s="15"/>
      <c r="L74" s="15"/>
      <c r="M74" s="112">
        <f>M70</f>
        <v>0</v>
      </c>
      <c r="N74" s="15"/>
      <c r="O74" s="15"/>
      <c r="P74" s="112">
        <f>P71</f>
        <v>0</v>
      </c>
      <c r="Q74" s="15"/>
      <c r="R74" s="15"/>
      <c r="S74" s="112">
        <f>S72</f>
        <v>0</v>
      </c>
      <c r="T74" s="15"/>
      <c r="U74" s="15"/>
      <c r="V74" s="112">
        <f>V73</f>
        <v>0</v>
      </c>
    </row>
    <row r="75" spans="1:104" ht="11.25" customHeight="1">
      <c r="A75" s="63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104" ht="18" customHeight="1">
      <c r="A76" s="63"/>
      <c r="B76" s="20"/>
      <c r="C76" s="20"/>
      <c r="D76" s="20"/>
      <c r="E76" s="20"/>
      <c r="F76" s="20"/>
      <c r="G76" s="20"/>
      <c r="H76" s="46" t="s">
        <v>146</v>
      </c>
      <c r="I76" s="7"/>
      <c r="J76" s="364" t="s">
        <v>147</v>
      </c>
      <c r="K76" s="365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66"/>
    </row>
    <row r="77" spans="1:104" ht="18" customHeight="1"/>
    <row r="78" spans="1:104" s="56" customFormat="1" ht="18" customHeight="1">
      <c r="A78" s="59"/>
      <c r="B78" s="361" t="s">
        <v>148</v>
      </c>
      <c r="C78" s="361"/>
      <c r="D78" s="361"/>
      <c r="E78" s="361"/>
      <c r="F78" s="361"/>
      <c r="G78" s="361"/>
      <c r="H78" s="361"/>
      <c r="J78" s="58" t="s">
        <v>89</v>
      </c>
      <c r="K78" s="58"/>
      <c r="L78" s="58"/>
      <c r="M78" s="57" t="s">
        <v>90</v>
      </c>
      <c r="N78" s="57"/>
      <c r="O78" s="57"/>
      <c r="P78" s="57" t="s">
        <v>91</v>
      </c>
      <c r="Q78" s="57"/>
      <c r="R78" s="57"/>
      <c r="S78" s="57" t="s">
        <v>92</v>
      </c>
      <c r="T78" s="57"/>
      <c r="U78" s="57"/>
      <c r="V78" s="57" t="s">
        <v>93</v>
      </c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202"/>
      <c r="BQ78" s="202"/>
      <c r="BR78" s="202"/>
      <c r="BS78" s="202"/>
      <c r="BT78" s="202"/>
      <c r="BU78" s="202"/>
      <c r="BV78" s="202"/>
      <c r="BW78" s="202"/>
      <c r="BX78" s="202"/>
      <c r="BY78" s="202"/>
      <c r="BZ78" s="202"/>
      <c r="CA78" s="202"/>
      <c r="CB78" s="202"/>
      <c r="CC78" s="202"/>
      <c r="CD78" s="202"/>
      <c r="CE78" s="202"/>
      <c r="CF78" s="202"/>
      <c r="CG78" s="202"/>
      <c r="CH78" s="202"/>
      <c r="CI78" s="202"/>
      <c r="CJ78" s="202"/>
      <c r="CK78" s="202"/>
      <c r="CL78" s="202"/>
      <c r="CM78" s="202"/>
      <c r="CN78" s="202"/>
      <c r="CO78" s="202"/>
      <c r="CP78" s="202"/>
      <c r="CQ78" s="202"/>
      <c r="CR78" s="202"/>
      <c r="CS78" s="202"/>
      <c r="CT78" s="202"/>
      <c r="CU78" s="202"/>
      <c r="CV78" s="202"/>
      <c r="CW78" s="202"/>
      <c r="CX78" s="202"/>
      <c r="CY78" s="202"/>
      <c r="CZ78" s="202"/>
    </row>
    <row r="79" spans="1:104" ht="18" customHeight="1">
      <c r="A79" s="350" t="s">
        <v>149</v>
      </c>
      <c r="B79" s="350"/>
      <c r="C79" s="350"/>
      <c r="D79" s="350"/>
      <c r="E79" s="350"/>
      <c r="F79" s="350"/>
      <c r="G79" s="350"/>
      <c r="H79" s="350"/>
      <c r="J79" s="119">
        <f>+J59+J74</f>
        <v>0</v>
      </c>
      <c r="K79" s="62"/>
      <c r="L79" s="62"/>
      <c r="M79" s="119">
        <f>+M59+M74</f>
        <v>0</v>
      </c>
      <c r="N79" s="62"/>
      <c r="O79" s="62"/>
      <c r="P79" s="119">
        <f>+P59+P74</f>
        <v>0</v>
      </c>
      <c r="Q79" s="62"/>
      <c r="R79" s="62"/>
      <c r="S79" s="119">
        <f>+S59+S74</f>
        <v>0</v>
      </c>
      <c r="T79" s="62"/>
      <c r="U79" s="62"/>
      <c r="V79" s="119">
        <f>+V59+V74</f>
        <v>0</v>
      </c>
    </row>
    <row r="80" spans="1:104" ht="18" customHeight="1"/>
    <row r="81" spans="1:104" s="56" customFormat="1" ht="18" customHeight="1">
      <c r="A81" s="126"/>
      <c r="B81" s="356" t="s">
        <v>150</v>
      </c>
      <c r="C81" s="356"/>
      <c r="D81" s="356"/>
      <c r="E81" s="356"/>
      <c r="F81" s="356"/>
      <c r="G81" s="356"/>
      <c r="H81" s="356"/>
      <c r="I81" s="127"/>
      <c r="J81" s="128" t="s">
        <v>89</v>
      </c>
      <c r="K81" s="128"/>
      <c r="L81" s="128"/>
      <c r="M81" s="129" t="s">
        <v>90</v>
      </c>
      <c r="N81" s="129"/>
      <c r="O81" s="129"/>
      <c r="P81" s="129" t="s">
        <v>91</v>
      </c>
      <c r="Q81" s="129"/>
      <c r="R81" s="129"/>
      <c r="S81" s="129" t="s">
        <v>92</v>
      </c>
      <c r="T81" s="129"/>
      <c r="U81" s="129"/>
      <c r="V81" s="129" t="s">
        <v>93</v>
      </c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2"/>
      <c r="BH81" s="202"/>
      <c r="BI81" s="202"/>
      <c r="BJ81" s="202"/>
      <c r="BK81" s="202"/>
      <c r="BL81" s="202"/>
      <c r="BM81" s="202"/>
      <c r="BN81" s="202"/>
      <c r="BO81" s="202"/>
      <c r="BP81" s="202"/>
      <c r="BQ81" s="202"/>
      <c r="BR81" s="202"/>
      <c r="BS81" s="202"/>
      <c r="BT81" s="202"/>
      <c r="BU81" s="202"/>
      <c r="BV81" s="202"/>
      <c r="BW81" s="202"/>
      <c r="BX81" s="202"/>
      <c r="BY81" s="202"/>
      <c r="BZ81" s="202"/>
      <c r="CA81" s="202"/>
      <c r="CB81" s="202"/>
      <c r="CC81" s="202"/>
      <c r="CD81" s="202"/>
      <c r="CE81" s="202"/>
      <c r="CF81" s="202"/>
      <c r="CG81" s="202"/>
      <c r="CH81" s="202"/>
      <c r="CI81" s="202"/>
      <c r="CJ81" s="202"/>
      <c r="CK81" s="202"/>
      <c r="CL81" s="202"/>
      <c r="CM81" s="202"/>
      <c r="CN81" s="202"/>
      <c r="CO81" s="202"/>
      <c r="CP81" s="202"/>
      <c r="CQ81" s="202"/>
      <c r="CR81" s="202"/>
      <c r="CS81" s="202"/>
      <c r="CT81" s="202"/>
      <c r="CU81" s="202"/>
      <c r="CV81" s="202"/>
      <c r="CW81" s="202"/>
      <c r="CX81" s="202"/>
      <c r="CY81" s="202"/>
      <c r="CZ81" s="202"/>
    </row>
    <row r="82" spans="1:104" s="61" customFormat="1" ht="18" customHeight="1">
      <c r="A82" s="130"/>
      <c r="B82" s="351" t="s">
        <v>151</v>
      </c>
      <c r="C82" s="352"/>
      <c r="D82" s="131"/>
      <c r="E82" s="132"/>
      <c r="F82" s="132"/>
      <c r="G82" s="132"/>
      <c r="H82" s="132"/>
      <c r="I82" s="133"/>
      <c r="J82" s="134"/>
      <c r="K82" s="134"/>
      <c r="L82" s="134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203"/>
      <c r="X82" s="195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  <c r="AO82" s="203"/>
      <c r="AP82" s="203"/>
      <c r="AQ82" s="203"/>
      <c r="AR82" s="203"/>
      <c r="AS82" s="203"/>
      <c r="AT82" s="203"/>
      <c r="AU82" s="203"/>
      <c r="AV82" s="203"/>
      <c r="AW82" s="203"/>
      <c r="AX82" s="203"/>
      <c r="AY82" s="203"/>
      <c r="AZ82" s="203"/>
      <c r="BA82" s="203"/>
      <c r="BB82" s="203"/>
      <c r="BC82" s="203"/>
      <c r="BD82" s="203"/>
      <c r="BE82" s="203"/>
      <c r="BF82" s="203"/>
      <c r="BG82" s="203"/>
      <c r="BH82" s="203"/>
      <c r="BI82" s="203"/>
      <c r="BJ82" s="203"/>
      <c r="BK82" s="203"/>
      <c r="BL82" s="203"/>
      <c r="BM82" s="203"/>
      <c r="BN82" s="203"/>
      <c r="BO82" s="203"/>
      <c r="BP82" s="203"/>
      <c r="BQ82" s="203"/>
      <c r="BR82" s="203"/>
      <c r="BS82" s="203"/>
      <c r="BT82" s="203"/>
      <c r="BU82" s="203"/>
      <c r="BV82" s="203"/>
      <c r="BW82" s="203"/>
      <c r="BX82" s="203"/>
      <c r="BY82" s="203"/>
      <c r="BZ82" s="203"/>
      <c r="CA82" s="203"/>
      <c r="CB82" s="203"/>
      <c r="CC82" s="203"/>
      <c r="CD82" s="203"/>
      <c r="CE82" s="203"/>
      <c r="CF82" s="203"/>
      <c r="CG82" s="203"/>
      <c r="CH82" s="203"/>
      <c r="CI82" s="203"/>
      <c r="CJ82" s="203"/>
      <c r="CK82" s="203"/>
      <c r="CL82" s="203"/>
      <c r="CM82" s="203"/>
      <c r="CN82" s="203"/>
      <c r="CO82" s="203"/>
      <c r="CP82" s="203"/>
      <c r="CQ82" s="203"/>
      <c r="CR82" s="203"/>
      <c r="CS82" s="203"/>
      <c r="CT82" s="203"/>
      <c r="CU82" s="203"/>
      <c r="CV82" s="203"/>
      <c r="CW82" s="203"/>
      <c r="CX82" s="203"/>
      <c r="CY82" s="203"/>
      <c r="CZ82" s="203"/>
    </row>
    <row r="83" spans="1:104" s="61" customFormat="1" ht="40.5" customHeight="1">
      <c r="A83" s="136"/>
      <c r="B83" s="352"/>
      <c r="C83" s="352"/>
      <c r="D83" s="137"/>
      <c r="E83" s="358" t="s">
        <v>138</v>
      </c>
      <c r="F83" s="359"/>
      <c r="G83" s="359"/>
      <c r="H83" s="359"/>
      <c r="I83" s="138"/>
      <c r="J83" s="120">
        <f>J59-J19-J33-J40-J41-J42-J48+Sub!E6</f>
        <v>0</v>
      </c>
      <c r="K83" s="139"/>
      <c r="L83" s="140"/>
      <c r="M83" s="120">
        <f>M59-M19-M33-M40-M41-M42-M48+Sub!F6</f>
        <v>0</v>
      </c>
      <c r="N83" s="139"/>
      <c r="O83" s="140"/>
      <c r="P83" s="120">
        <f>P59-P19-P33-P40-P41-P42-P48+Sub!G6</f>
        <v>0</v>
      </c>
      <c r="Q83" s="139"/>
      <c r="R83" s="140"/>
      <c r="S83" s="120">
        <f>S59-S19-S33-S40-S41-S42-S48+Sub!H6</f>
        <v>0</v>
      </c>
      <c r="T83" s="139"/>
      <c r="U83" s="140"/>
      <c r="V83" s="121">
        <f>V59-V19-V33-V40-V41-V42-V48+Sub!I6</f>
        <v>0</v>
      </c>
      <c r="W83" s="203"/>
      <c r="X83" s="195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3"/>
      <c r="BR83" s="203"/>
      <c r="BS83" s="203"/>
      <c r="BT83" s="203"/>
      <c r="BU83" s="203"/>
      <c r="BV83" s="203"/>
      <c r="BW83" s="203"/>
      <c r="BX83" s="203"/>
      <c r="BY83" s="203"/>
      <c r="BZ83" s="203"/>
      <c r="CA83" s="203"/>
      <c r="CB83" s="203"/>
      <c r="CC83" s="203"/>
      <c r="CD83" s="203"/>
      <c r="CE83" s="203"/>
      <c r="CF83" s="203"/>
      <c r="CG83" s="203"/>
      <c r="CH83" s="203"/>
      <c r="CI83" s="203"/>
      <c r="CJ83" s="203"/>
      <c r="CK83" s="203"/>
      <c r="CL83" s="203"/>
      <c r="CM83" s="203"/>
      <c r="CN83" s="203"/>
      <c r="CO83" s="203"/>
      <c r="CP83" s="203"/>
      <c r="CQ83" s="203"/>
      <c r="CR83" s="203"/>
      <c r="CS83" s="203"/>
      <c r="CT83" s="203"/>
      <c r="CU83" s="203"/>
      <c r="CV83" s="203"/>
      <c r="CW83" s="203"/>
      <c r="CX83" s="203"/>
      <c r="CY83" s="203"/>
      <c r="CZ83" s="203"/>
    </row>
    <row r="84" spans="1:104" ht="18" customHeight="1">
      <c r="A84" s="130"/>
      <c r="B84" s="352"/>
      <c r="C84" s="352"/>
      <c r="D84" s="131"/>
      <c r="E84" s="141"/>
      <c r="F84" s="141"/>
      <c r="G84" s="141"/>
      <c r="H84" s="141"/>
      <c r="I84" s="142"/>
      <c r="J84" s="143"/>
      <c r="K84" s="143"/>
      <c r="L84" s="142"/>
      <c r="M84" s="143"/>
      <c r="N84" s="143"/>
      <c r="O84" s="142"/>
      <c r="P84" s="143"/>
      <c r="Q84" s="143"/>
      <c r="R84" s="142"/>
      <c r="S84" s="143"/>
      <c r="T84" s="143"/>
      <c r="U84" s="142"/>
      <c r="V84" s="143"/>
    </row>
    <row r="85" spans="1:104" s="60" customFormat="1" ht="41.25" customHeight="1">
      <c r="A85" s="144"/>
      <c r="B85" s="360" t="s">
        <v>139</v>
      </c>
      <c r="C85" s="360"/>
      <c r="D85" s="360" t="s">
        <v>140</v>
      </c>
      <c r="E85" s="360"/>
      <c r="F85" s="145"/>
      <c r="G85" s="145" t="s">
        <v>141</v>
      </c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207"/>
      <c r="X85" s="208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  <c r="BI85" s="207"/>
      <c r="BJ85" s="207"/>
      <c r="BK85" s="207"/>
      <c r="BL85" s="207"/>
      <c r="BM85" s="207"/>
      <c r="BN85" s="207"/>
      <c r="BO85" s="207"/>
      <c r="BP85" s="207"/>
      <c r="BQ85" s="207"/>
      <c r="BR85" s="207"/>
      <c r="BS85" s="207"/>
      <c r="BT85" s="207"/>
      <c r="BU85" s="207"/>
      <c r="BV85" s="207"/>
      <c r="BW85" s="207"/>
      <c r="BX85" s="207"/>
      <c r="BY85" s="207"/>
      <c r="BZ85" s="207"/>
      <c r="CA85" s="207"/>
      <c r="CB85" s="207"/>
      <c r="CC85" s="207"/>
      <c r="CD85" s="207"/>
      <c r="CE85" s="207"/>
      <c r="CF85" s="207"/>
      <c r="CG85" s="207"/>
      <c r="CH85" s="207"/>
      <c r="CI85" s="207"/>
      <c r="CJ85" s="207"/>
      <c r="CK85" s="207"/>
      <c r="CL85" s="207"/>
      <c r="CM85" s="207"/>
      <c r="CN85" s="207"/>
      <c r="CO85" s="207"/>
      <c r="CP85" s="207"/>
      <c r="CQ85" s="207"/>
      <c r="CR85" s="207"/>
      <c r="CS85" s="207"/>
      <c r="CT85" s="207"/>
      <c r="CU85" s="207"/>
      <c r="CV85" s="207"/>
      <c r="CW85" s="207"/>
      <c r="CX85" s="207"/>
      <c r="CY85" s="207"/>
      <c r="CZ85" s="207"/>
    </row>
    <row r="86" spans="1:104" ht="18" customHeight="1">
      <c r="A86" s="147"/>
      <c r="B86" s="148" t="s">
        <v>142</v>
      </c>
      <c r="C86" s="142"/>
      <c r="D86" s="362">
        <v>0.5</v>
      </c>
      <c r="E86" s="363"/>
      <c r="F86" s="149" t="s">
        <v>143</v>
      </c>
      <c r="G86" s="118">
        <f>IF(B86="TDC",$J$59,IF(B86="MTDC",$J$83,0))</f>
        <v>0</v>
      </c>
      <c r="H86" s="149" t="s">
        <v>144</v>
      </c>
      <c r="I86" s="142"/>
      <c r="J86" s="112">
        <f>ROUND(D86*G86,0)</f>
        <v>0</v>
      </c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</row>
    <row r="87" spans="1:104" ht="18" customHeight="1">
      <c r="A87" s="147"/>
      <c r="B87" s="148" t="s">
        <v>142</v>
      </c>
      <c r="C87" s="142"/>
      <c r="D87" s="362">
        <v>0.5</v>
      </c>
      <c r="E87" s="363"/>
      <c r="F87" s="149" t="s">
        <v>143</v>
      </c>
      <c r="G87" s="118">
        <f>IF(B87="TDC",$M$59,IF(B87="MTDC",$M$83,0))</f>
        <v>0</v>
      </c>
      <c r="H87" s="149" t="s">
        <v>144</v>
      </c>
      <c r="I87" s="142"/>
      <c r="J87" s="150"/>
      <c r="K87" s="150"/>
      <c r="L87" s="150"/>
      <c r="M87" s="112">
        <f>ROUND(D87*G87,0)</f>
        <v>0</v>
      </c>
      <c r="N87" s="150"/>
      <c r="O87" s="150"/>
      <c r="P87" s="150"/>
      <c r="Q87" s="150"/>
      <c r="R87" s="150"/>
      <c r="S87" s="150"/>
      <c r="T87" s="150"/>
      <c r="U87" s="150"/>
      <c r="V87" s="150"/>
    </row>
    <row r="88" spans="1:104" ht="18" customHeight="1">
      <c r="A88" s="147"/>
      <c r="B88" s="148" t="s">
        <v>142</v>
      </c>
      <c r="C88" s="142"/>
      <c r="D88" s="362">
        <v>0.5</v>
      </c>
      <c r="E88" s="363"/>
      <c r="F88" s="149" t="s">
        <v>143</v>
      </c>
      <c r="G88" s="118">
        <f>IF(B88="TDC",$P$59,IF(B88="MTDC",$P$83,0))</f>
        <v>0</v>
      </c>
      <c r="H88" s="149" t="s">
        <v>144</v>
      </c>
      <c r="I88" s="142"/>
      <c r="J88" s="150"/>
      <c r="K88" s="150"/>
      <c r="L88" s="150"/>
      <c r="M88" s="150"/>
      <c r="N88" s="150"/>
      <c r="O88" s="150"/>
      <c r="P88" s="112">
        <f>ROUND(D88*G88,0)</f>
        <v>0</v>
      </c>
      <c r="Q88" s="150"/>
      <c r="R88" s="150"/>
      <c r="S88" s="150"/>
      <c r="T88" s="150"/>
      <c r="U88" s="150"/>
      <c r="V88" s="150"/>
    </row>
    <row r="89" spans="1:104" ht="18" customHeight="1">
      <c r="A89" s="147"/>
      <c r="B89" s="148" t="s">
        <v>142</v>
      </c>
      <c r="C89" s="142"/>
      <c r="D89" s="362">
        <v>0.5</v>
      </c>
      <c r="E89" s="363"/>
      <c r="F89" s="149" t="s">
        <v>143</v>
      </c>
      <c r="G89" s="118">
        <f>IF(B89="TDC",$S$59,IF(B89="MTDC",$S$83,0))</f>
        <v>0</v>
      </c>
      <c r="H89" s="149" t="s">
        <v>144</v>
      </c>
      <c r="I89" s="142"/>
      <c r="J89" s="150"/>
      <c r="K89" s="150"/>
      <c r="L89" s="150"/>
      <c r="M89" s="150"/>
      <c r="N89" s="150"/>
      <c r="O89" s="150"/>
      <c r="P89" s="150"/>
      <c r="Q89" s="150"/>
      <c r="R89" s="150"/>
      <c r="S89" s="112">
        <f>ROUND(D89*G89,0)</f>
        <v>0</v>
      </c>
      <c r="T89" s="150"/>
      <c r="U89" s="150"/>
      <c r="V89" s="150"/>
    </row>
    <row r="90" spans="1:104" ht="18" customHeight="1">
      <c r="A90" s="147"/>
      <c r="B90" s="148" t="s">
        <v>142</v>
      </c>
      <c r="C90" s="142"/>
      <c r="D90" s="362">
        <v>0.5</v>
      </c>
      <c r="E90" s="363"/>
      <c r="F90" s="149" t="s">
        <v>143</v>
      </c>
      <c r="G90" s="118">
        <f>IF(B90="TDC",$V$59,IF(B90="MTDC",$V$83,0))</f>
        <v>0</v>
      </c>
      <c r="H90" s="149" t="s">
        <v>144</v>
      </c>
      <c r="I90" s="142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12">
        <f>ROUND(D90*G90,0)</f>
        <v>0</v>
      </c>
    </row>
    <row r="91" spans="1:104" ht="18" customHeight="1">
      <c r="A91" s="141"/>
      <c r="B91" s="151"/>
      <c r="C91" s="152"/>
      <c r="D91" s="152"/>
      <c r="E91" s="152"/>
      <c r="F91" s="152"/>
      <c r="G91" s="152"/>
      <c r="H91" s="130" t="s">
        <v>145</v>
      </c>
      <c r="I91" s="153"/>
      <c r="J91" s="112">
        <f>J86</f>
        <v>0</v>
      </c>
      <c r="K91" s="150"/>
      <c r="L91" s="150"/>
      <c r="M91" s="112">
        <f>M87</f>
        <v>0</v>
      </c>
      <c r="N91" s="150"/>
      <c r="O91" s="150"/>
      <c r="P91" s="112">
        <f>P88</f>
        <v>0</v>
      </c>
      <c r="Q91" s="150"/>
      <c r="R91" s="150"/>
      <c r="S91" s="112">
        <f>S89</f>
        <v>0</v>
      </c>
      <c r="T91" s="150"/>
      <c r="U91" s="150"/>
      <c r="V91" s="112">
        <f>V90</f>
        <v>0</v>
      </c>
    </row>
    <row r="92" spans="1:104" ht="18" customHeight="1">
      <c r="A92" s="141"/>
      <c r="B92" s="142"/>
      <c r="C92" s="142"/>
      <c r="D92" s="142"/>
      <c r="E92" s="142"/>
      <c r="F92" s="142"/>
      <c r="G92" s="142"/>
      <c r="H92" s="142"/>
      <c r="I92" s="142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</row>
    <row r="93" spans="1:104" ht="18" customHeight="1">
      <c r="A93" s="141"/>
      <c r="B93" s="152"/>
      <c r="C93" s="152"/>
      <c r="D93" s="152"/>
      <c r="E93" s="152"/>
      <c r="F93" s="152"/>
      <c r="G93" s="152"/>
      <c r="H93" s="130" t="s">
        <v>146</v>
      </c>
      <c r="I93" s="153"/>
      <c r="J93" s="353" t="s">
        <v>152</v>
      </c>
      <c r="K93" s="354"/>
      <c r="L93" s="354"/>
      <c r="M93" s="354"/>
      <c r="N93" s="354"/>
      <c r="O93" s="354"/>
      <c r="P93" s="354"/>
      <c r="Q93" s="354"/>
      <c r="R93" s="354"/>
      <c r="S93" s="354"/>
      <c r="T93" s="354"/>
      <c r="U93" s="354"/>
      <c r="V93" s="355"/>
    </row>
    <row r="94" spans="1:104" ht="18" customHeight="1">
      <c r="A94" s="154"/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</row>
    <row r="95" spans="1:104" s="56" customFormat="1" ht="18" customHeight="1">
      <c r="A95" s="126"/>
      <c r="B95" s="356" t="s">
        <v>153</v>
      </c>
      <c r="C95" s="356"/>
      <c r="D95" s="356"/>
      <c r="E95" s="356"/>
      <c r="F95" s="356"/>
      <c r="G95" s="356"/>
      <c r="H95" s="356"/>
      <c r="I95" s="127"/>
      <c r="J95" s="155" t="s">
        <v>89</v>
      </c>
      <c r="K95" s="155"/>
      <c r="L95" s="155"/>
      <c r="M95" s="156" t="s">
        <v>90</v>
      </c>
      <c r="N95" s="156"/>
      <c r="O95" s="156"/>
      <c r="P95" s="156" t="s">
        <v>91</v>
      </c>
      <c r="Q95" s="156"/>
      <c r="R95" s="156"/>
      <c r="S95" s="156" t="s">
        <v>92</v>
      </c>
      <c r="T95" s="156"/>
      <c r="U95" s="156"/>
      <c r="V95" s="156" t="s">
        <v>93</v>
      </c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02"/>
      <c r="BL95" s="202"/>
      <c r="BM95" s="202"/>
      <c r="BN95" s="202"/>
      <c r="BO95" s="202"/>
      <c r="BP95" s="202"/>
      <c r="BQ95" s="202"/>
      <c r="BR95" s="202"/>
      <c r="BS95" s="202"/>
      <c r="BT95" s="202"/>
      <c r="BU95" s="202"/>
      <c r="BV95" s="202"/>
      <c r="BW95" s="202"/>
      <c r="BX95" s="202"/>
      <c r="BY95" s="202"/>
      <c r="BZ95" s="202"/>
      <c r="CA95" s="202"/>
      <c r="CB95" s="202"/>
      <c r="CC95" s="202"/>
      <c r="CD95" s="202"/>
      <c r="CE95" s="202"/>
      <c r="CF95" s="202"/>
      <c r="CG95" s="202"/>
      <c r="CH95" s="202"/>
      <c r="CI95" s="202"/>
      <c r="CJ95" s="202"/>
      <c r="CK95" s="202"/>
      <c r="CL95" s="202"/>
      <c r="CM95" s="202"/>
      <c r="CN95" s="202"/>
      <c r="CO95" s="202"/>
      <c r="CP95" s="202"/>
      <c r="CQ95" s="202"/>
      <c r="CR95" s="202"/>
      <c r="CS95" s="202"/>
      <c r="CT95" s="202"/>
      <c r="CU95" s="202"/>
      <c r="CV95" s="202"/>
      <c r="CW95" s="202"/>
      <c r="CX95" s="202"/>
      <c r="CY95" s="202"/>
      <c r="CZ95" s="202"/>
    </row>
    <row r="96" spans="1:104" ht="18" customHeight="1">
      <c r="A96" s="357" t="s">
        <v>154</v>
      </c>
      <c r="B96" s="357"/>
      <c r="C96" s="357"/>
      <c r="D96" s="357"/>
      <c r="E96" s="357"/>
      <c r="F96" s="357"/>
      <c r="G96" s="357"/>
      <c r="H96" s="357"/>
      <c r="I96" s="142"/>
      <c r="J96" s="119">
        <f>+J59+J91</f>
        <v>0</v>
      </c>
      <c r="K96" s="157"/>
      <c r="L96" s="157"/>
      <c r="M96" s="119">
        <f>+M59+M91</f>
        <v>0</v>
      </c>
      <c r="N96" s="157"/>
      <c r="O96" s="157"/>
      <c r="P96" s="119">
        <f>+P59+P91</f>
        <v>0</v>
      </c>
      <c r="Q96" s="157"/>
      <c r="R96" s="157"/>
      <c r="S96" s="119">
        <f>+S59+S91</f>
        <v>0</v>
      </c>
      <c r="T96" s="157"/>
      <c r="U96" s="157"/>
      <c r="V96" s="119">
        <f>+V59+V91</f>
        <v>0</v>
      </c>
    </row>
    <row r="97" spans="1:104" ht="18" customHeight="1"/>
    <row r="98" spans="1:104" s="56" customFormat="1" ht="18" customHeight="1">
      <c r="A98" s="59"/>
      <c r="B98" s="361" t="s">
        <v>155</v>
      </c>
      <c r="C98" s="361"/>
      <c r="D98" s="361"/>
      <c r="E98" s="361"/>
      <c r="F98" s="361"/>
      <c r="G98" s="361"/>
      <c r="H98" s="361"/>
      <c r="J98" s="58" t="s">
        <v>89</v>
      </c>
      <c r="K98" s="58"/>
      <c r="L98" s="58"/>
      <c r="M98" s="57" t="s">
        <v>90</v>
      </c>
      <c r="N98" s="57"/>
      <c r="O98" s="57"/>
      <c r="P98" s="57" t="s">
        <v>91</v>
      </c>
      <c r="Q98" s="57"/>
      <c r="R98" s="57"/>
      <c r="S98" s="57" t="s">
        <v>92</v>
      </c>
      <c r="T98" s="57"/>
      <c r="U98" s="57"/>
      <c r="V98" s="57" t="s">
        <v>93</v>
      </c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2"/>
      <c r="AH98" s="202"/>
      <c r="AI98" s="202"/>
      <c r="AJ98" s="202"/>
      <c r="AK98" s="202"/>
      <c r="AL98" s="202"/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2"/>
      <c r="BC98" s="202"/>
      <c r="BD98" s="202"/>
      <c r="BE98" s="202"/>
      <c r="BF98" s="202"/>
      <c r="BG98" s="202"/>
      <c r="BH98" s="202"/>
      <c r="BI98" s="202"/>
      <c r="BJ98" s="202"/>
      <c r="BK98" s="202"/>
      <c r="BL98" s="202"/>
      <c r="BM98" s="202"/>
      <c r="BN98" s="202"/>
      <c r="BO98" s="202"/>
      <c r="BP98" s="202"/>
      <c r="BQ98" s="202"/>
      <c r="BR98" s="202"/>
      <c r="BS98" s="202"/>
      <c r="BT98" s="202"/>
      <c r="BU98" s="202"/>
      <c r="BV98" s="202"/>
      <c r="BW98" s="202"/>
      <c r="BX98" s="202"/>
      <c r="BY98" s="202"/>
      <c r="BZ98" s="202"/>
      <c r="CA98" s="202"/>
      <c r="CB98" s="202"/>
      <c r="CC98" s="202"/>
      <c r="CD98" s="202"/>
      <c r="CE98" s="202"/>
      <c r="CF98" s="202"/>
      <c r="CG98" s="202"/>
      <c r="CH98" s="202"/>
      <c r="CI98" s="202"/>
      <c r="CJ98" s="202"/>
      <c r="CK98" s="202"/>
      <c r="CL98" s="202"/>
      <c r="CM98" s="202"/>
      <c r="CN98" s="202"/>
      <c r="CO98" s="202"/>
      <c r="CP98" s="202"/>
      <c r="CQ98" s="202"/>
      <c r="CR98" s="202"/>
      <c r="CS98" s="202"/>
      <c r="CT98" s="202"/>
      <c r="CU98" s="202"/>
      <c r="CV98" s="202"/>
      <c r="CW98" s="202"/>
      <c r="CX98" s="202"/>
      <c r="CY98" s="202"/>
      <c r="CZ98" s="202"/>
    </row>
    <row r="99" spans="1:104" ht="18" customHeight="1">
      <c r="A99" s="350" t="s">
        <v>156</v>
      </c>
      <c r="B99" s="350"/>
      <c r="C99" s="350"/>
      <c r="D99" s="350"/>
      <c r="E99" s="350"/>
      <c r="F99" s="350"/>
      <c r="G99" s="350"/>
      <c r="H99" s="350"/>
      <c r="J99" s="54">
        <v>0</v>
      </c>
      <c r="K99" s="55"/>
      <c r="L99" s="15"/>
      <c r="M99" s="54">
        <v>0</v>
      </c>
      <c r="N99" s="55"/>
      <c r="O99" s="15"/>
      <c r="P99" s="54">
        <v>0</v>
      </c>
      <c r="Q99" s="55"/>
      <c r="R99" s="15"/>
      <c r="S99" s="54">
        <v>0</v>
      </c>
      <c r="T99" s="55"/>
      <c r="U99" s="15"/>
      <c r="V99" s="54">
        <v>0</v>
      </c>
    </row>
    <row r="100" spans="1:104" s="199" customFormat="1" ht="18" customHeight="1">
      <c r="A100" s="209"/>
    </row>
    <row r="101" spans="1:104" s="199" customFormat="1" ht="18" customHeight="1">
      <c r="A101" s="209"/>
    </row>
    <row r="102" spans="1:104" s="199" customFormat="1" ht="18" customHeight="1"/>
    <row r="103" spans="1:104" s="199" customFormat="1" ht="18" customHeight="1"/>
    <row r="104" spans="1:104" s="199" customFormat="1" ht="18" customHeight="1"/>
    <row r="105" spans="1:104" s="199" customFormat="1" ht="18" customHeight="1"/>
    <row r="106" spans="1:104" s="199" customFormat="1" ht="18" customHeight="1"/>
    <row r="107" spans="1:104" s="199" customFormat="1" ht="18" customHeight="1"/>
    <row r="108" spans="1:104" s="199" customFormat="1" ht="18" customHeight="1"/>
    <row r="109" spans="1:104" s="199" customFormat="1" ht="18" customHeight="1"/>
    <row r="110" spans="1:104" s="199" customFormat="1" ht="18" customHeight="1"/>
    <row r="111" spans="1:104" s="199" customFormat="1" ht="18" customHeight="1"/>
    <row r="112" spans="1:104" s="199" customFormat="1" ht="18" customHeight="1"/>
    <row r="113" spans="1:1" s="199" customFormat="1" ht="18" customHeight="1"/>
    <row r="114" spans="1:1" s="199" customFormat="1" ht="18" customHeight="1"/>
    <row r="115" spans="1:1" s="199" customFormat="1" ht="18" customHeight="1"/>
    <row r="116" spans="1:1" s="199" customFormat="1" ht="18" customHeight="1"/>
    <row r="117" spans="1:1" s="199" customFormat="1" ht="18" customHeight="1"/>
    <row r="118" spans="1:1" s="199" customFormat="1" ht="18" customHeight="1"/>
    <row r="119" spans="1:1" s="199" customFormat="1" ht="18" customHeight="1"/>
    <row r="120" spans="1:1" s="199" customFormat="1" ht="18" customHeight="1"/>
    <row r="121" spans="1:1" s="199" customFormat="1" ht="18" customHeight="1"/>
    <row r="122" spans="1:1" s="199" customFormat="1" ht="18" customHeight="1"/>
    <row r="123" spans="1:1" s="199" customFormat="1" ht="18" customHeight="1"/>
    <row r="124" spans="1:1" s="199" customFormat="1">
      <c r="A124" s="209"/>
    </row>
    <row r="125" spans="1:1" s="199" customFormat="1">
      <c r="A125" s="209"/>
    </row>
    <row r="126" spans="1:1" s="199" customFormat="1">
      <c r="A126" s="209"/>
    </row>
    <row r="127" spans="1:1" s="199" customFormat="1">
      <c r="A127" s="209"/>
    </row>
    <row r="128" spans="1:1" s="199" customFormat="1">
      <c r="A128" s="209"/>
    </row>
    <row r="129" spans="1:1" s="199" customFormat="1">
      <c r="A129" s="209"/>
    </row>
    <row r="130" spans="1:1" s="199" customFormat="1">
      <c r="A130" s="209"/>
    </row>
    <row r="131" spans="1:1" s="199" customFormat="1">
      <c r="A131" s="209"/>
    </row>
    <row r="132" spans="1:1" s="199" customFormat="1">
      <c r="A132" s="209"/>
    </row>
    <row r="133" spans="1:1" s="199" customFormat="1">
      <c r="A133" s="209"/>
    </row>
    <row r="134" spans="1:1" s="199" customFormat="1">
      <c r="A134" s="209"/>
    </row>
    <row r="135" spans="1:1" s="199" customFormat="1">
      <c r="A135" s="209"/>
    </row>
    <row r="136" spans="1:1" s="199" customFormat="1">
      <c r="A136" s="209"/>
    </row>
    <row r="137" spans="1:1" s="199" customFormat="1">
      <c r="A137" s="209"/>
    </row>
    <row r="138" spans="1:1" s="199" customFormat="1">
      <c r="A138" s="209"/>
    </row>
    <row r="139" spans="1:1" s="199" customFormat="1">
      <c r="A139" s="209"/>
    </row>
    <row r="140" spans="1:1" s="199" customFormat="1">
      <c r="A140" s="209"/>
    </row>
    <row r="141" spans="1:1" s="199" customFormat="1">
      <c r="A141" s="209"/>
    </row>
    <row r="142" spans="1:1" s="199" customFormat="1">
      <c r="A142" s="209"/>
    </row>
    <row r="143" spans="1:1" s="199" customFormat="1">
      <c r="A143" s="209"/>
    </row>
    <row r="144" spans="1:1" s="199" customFormat="1">
      <c r="A144" s="209"/>
    </row>
    <row r="145" spans="1:1" s="199" customFormat="1">
      <c r="A145" s="209"/>
    </row>
    <row r="146" spans="1:1" s="199" customFormat="1">
      <c r="A146" s="209"/>
    </row>
    <row r="147" spans="1:1" s="199" customFormat="1">
      <c r="A147" s="209"/>
    </row>
    <row r="148" spans="1:1" s="199" customFormat="1">
      <c r="A148" s="209"/>
    </row>
    <row r="149" spans="1:1" s="199" customFormat="1">
      <c r="A149" s="209"/>
    </row>
    <row r="150" spans="1:1" s="199" customFormat="1">
      <c r="A150" s="209"/>
    </row>
    <row r="151" spans="1:1" s="199" customFormat="1">
      <c r="A151" s="209"/>
    </row>
    <row r="152" spans="1:1" s="199" customFormat="1">
      <c r="A152" s="209"/>
    </row>
    <row r="153" spans="1:1" s="199" customFormat="1">
      <c r="A153" s="209"/>
    </row>
    <row r="154" spans="1:1" s="199" customFormat="1">
      <c r="A154" s="209"/>
    </row>
    <row r="155" spans="1:1" s="199" customFormat="1">
      <c r="A155" s="209"/>
    </row>
    <row r="156" spans="1:1" s="199" customFormat="1">
      <c r="A156" s="209"/>
    </row>
    <row r="157" spans="1:1" s="199" customFormat="1">
      <c r="A157" s="209"/>
    </row>
    <row r="158" spans="1:1" s="199" customFormat="1">
      <c r="A158" s="209"/>
    </row>
    <row r="159" spans="1:1" s="199" customFormat="1">
      <c r="A159" s="209"/>
    </row>
    <row r="160" spans="1:1" s="199" customFormat="1">
      <c r="A160" s="209"/>
    </row>
    <row r="161" spans="1:1" s="199" customFormat="1">
      <c r="A161" s="209"/>
    </row>
    <row r="162" spans="1:1" s="199" customFormat="1">
      <c r="A162" s="209"/>
    </row>
    <row r="163" spans="1:1" s="199" customFormat="1">
      <c r="A163" s="209"/>
    </row>
    <row r="164" spans="1:1" s="199" customFormat="1">
      <c r="A164" s="209"/>
    </row>
    <row r="165" spans="1:1" s="199" customFormat="1">
      <c r="A165" s="209"/>
    </row>
    <row r="166" spans="1:1" s="199" customFormat="1">
      <c r="A166" s="209"/>
    </row>
    <row r="167" spans="1:1" s="199" customFormat="1">
      <c r="A167" s="209"/>
    </row>
    <row r="168" spans="1:1" s="199" customFormat="1">
      <c r="A168" s="209"/>
    </row>
    <row r="169" spans="1:1" s="199" customFormat="1">
      <c r="A169" s="209"/>
    </row>
    <row r="170" spans="1:1" s="199" customFormat="1">
      <c r="A170" s="209"/>
    </row>
    <row r="171" spans="1:1" s="199" customFormat="1">
      <c r="A171" s="209"/>
    </row>
    <row r="172" spans="1:1" s="199" customFormat="1">
      <c r="A172" s="209"/>
    </row>
    <row r="173" spans="1:1" s="199" customFormat="1">
      <c r="A173" s="209"/>
    </row>
    <row r="174" spans="1:1" s="199" customFormat="1">
      <c r="A174" s="209"/>
    </row>
    <row r="175" spans="1:1" s="199" customFormat="1">
      <c r="A175" s="209"/>
    </row>
    <row r="176" spans="1:1" s="199" customFormat="1">
      <c r="A176" s="209"/>
    </row>
    <row r="177" spans="1:1" s="199" customFormat="1">
      <c r="A177" s="209"/>
    </row>
    <row r="178" spans="1:1" s="199" customFormat="1">
      <c r="A178" s="209"/>
    </row>
    <row r="179" spans="1:1" s="199" customFormat="1">
      <c r="A179" s="209"/>
    </row>
    <row r="180" spans="1:1" s="199" customFormat="1">
      <c r="A180" s="209"/>
    </row>
    <row r="181" spans="1:1" s="199" customFormat="1">
      <c r="A181" s="209"/>
    </row>
    <row r="182" spans="1:1" s="199" customFormat="1">
      <c r="A182" s="209"/>
    </row>
    <row r="183" spans="1:1" s="199" customFormat="1">
      <c r="A183" s="209"/>
    </row>
    <row r="184" spans="1:1" s="199" customFormat="1">
      <c r="A184" s="209"/>
    </row>
    <row r="185" spans="1:1" s="199" customFormat="1">
      <c r="A185" s="209"/>
    </row>
    <row r="186" spans="1:1" s="199" customFormat="1">
      <c r="A186" s="209"/>
    </row>
    <row r="187" spans="1:1" s="199" customFormat="1">
      <c r="A187" s="209"/>
    </row>
    <row r="188" spans="1:1" s="199" customFormat="1">
      <c r="A188" s="209"/>
    </row>
    <row r="189" spans="1:1" s="199" customFormat="1">
      <c r="A189" s="209"/>
    </row>
    <row r="190" spans="1:1" s="199" customFormat="1">
      <c r="A190" s="209"/>
    </row>
    <row r="191" spans="1:1" s="199" customFormat="1">
      <c r="A191" s="209"/>
    </row>
    <row r="192" spans="1:1" s="199" customFormat="1">
      <c r="A192" s="209"/>
    </row>
    <row r="193" spans="1:1" s="199" customFormat="1">
      <c r="A193" s="209"/>
    </row>
    <row r="194" spans="1:1" s="199" customFormat="1">
      <c r="A194" s="209"/>
    </row>
    <row r="195" spans="1:1" s="199" customFormat="1">
      <c r="A195" s="209"/>
    </row>
    <row r="196" spans="1:1" s="199" customFormat="1">
      <c r="A196" s="209"/>
    </row>
    <row r="197" spans="1:1" s="199" customFormat="1">
      <c r="A197" s="209"/>
    </row>
    <row r="198" spans="1:1" s="199" customFormat="1">
      <c r="A198" s="209"/>
    </row>
    <row r="199" spans="1:1" s="199" customFormat="1">
      <c r="A199" s="209"/>
    </row>
    <row r="200" spans="1:1" s="199" customFormat="1">
      <c r="A200" s="209"/>
    </row>
    <row r="201" spans="1:1" s="199" customFormat="1">
      <c r="A201" s="209"/>
    </row>
    <row r="202" spans="1:1" s="199" customFormat="1">
      <c r="A202" s="209"/>
    </row>
    <row r="203" spans="1:1" s="199" customFormat="1">
      <c r="A203" s="209"/>
    </row>
    <row r="204" spans="1:1" s="199" customFormat="1">
      <c r="A204" s="209"/>
    </row>
    <row r="205" spans="1:1" s="199" customFormat="1">
      <c r="A205" s="209"/>
    </row>
    <row r="206" spans="1:1" s="199" customFormat="1">
      <c r="A206" s="209"/>
    </row>
    <row r="207" spans="1:1" s="199" customFormat="1">
      <c r="A207" s="209"/>
    </row>
    <row r="208" spans="1:1" s="199" customFormat="1">
      <c r="A208" s="209"/>
    </row>
    <row r="209" spans="1:1" s="199" customFormat="1">
      <c r="A209" s="209"/>
    </row>
    <row r="210" spans="1:1" s="199" customFormat="1">
      <c r="A210" s="209"/>
    </row>
    <row r="211" spans="1:1" s="199" customFormat="1">
      <c r="A211" s="209"/>
    </row>
    <row r="212" spans="1:1" s="199" customFormat="1">
      <c r="A212" s="209"/>
    </row>
    <row r="213" spans="1:1" s="199" customFormat="1">
      <c r="A213" s="209"/>
    </row>
    <row r="214" spans="1:1" s="199" customFormat="1">
      <c r="A214" s="209"/>
    </row>
    <row r="215" spans="1:1" s="199" customFormat="1">
      <c r="A215" s="209"/>
    </row>
    <row r="216" spans="1:1" s="199" customFormat="1">
      <c r="A216" s="209"/>
    </row>
    <row r="217" spans="1:1" s="199" customFormat="1">
      <c r="A217" s="209"/>
    </row>
    <row r="218" spans="1:1" s="199" customFormat="1">
      <c r="A218" s="209"/>
    </row>
    <row r="219" spans="1:1" s="199" customFormat="1">
      <c r="A219" s="209"/>
    </row>
    <row r="220" spans="1:1" s="199" customFormat="1">
      <c r="A220" s="209"/>
    </row>
    <row r="221" spans="1:1" s="199" customFormat="1">
      <c r="A221" s="209"/>
    </row>
    <row r="222" spans="1:1" s="199" customFormat="1">
      <c r="A222" s="209"/>
    </row>
    <row r="223" spans="1:1" s="199" customFormat="1">
      <c r="A223" s="209"/>
    </row>
    <row r="224" spans="1:1" s="199" customFormat="1">
      <c r="A224" s="209"/>
    </row>
    <row r="225" spans="1:1" s="199" customFormat="1">
      <c r="A225" s="209"/>
    </row>
    <row r="226" spans="1:1" s="199" customFormat="1">
      <c r="A226" s="209"/>
    </row>
    <row r="227" spans="1:1" s="199" customFormat="1">
      <c r="A227" s="209"/>
    </row>
    <row r="228" spans="1:1" s="199" customFormat="1">
      <c r="A228" s="209"/>
    </row>
    <row r="229" spans="1:1" s="199" customFormat="1">
      <c r="A229" s="209"/>
    </row>
    <row r="230" spans="1:1" s="199" customFormat="1">
      <c r="A230" s="209"/>
    </row>
    <row r="231" spans="1:1" s="199" customFormat="1">
      <c r="A231" s="209"/>
    </row>
    <row r="232" spans="1:1" s="199" customFormat="1">
      <c r="A232" s="209"/>
    </row>
    <row r="233" spans="1:1" s="199" customFormat="1">
      <c r="A233" s="209"/>
    </row>
    <row r="234" spans="1:1" s="199" customFormat="1">
      <c r="A234" s="209"/>
    </row>
    <row r="235" spans="1:1" s="199" customFormat="1">
      <c r="A235" s="209"/>
    </row>
    <row r="236" spans="1:1" s="199" customFormat="1">
      <c r="A236" s="209"/>
    </row>
    <row r="237" spans="1:1" s="199" customFormat="1">
      <c r="A237" s="209"/>
    </row>
    <row r="238" spans="1:1" s="199" customFormat="1">
      <c r="A238" s="209"/>
    </row>
    <row r="239" spans="1:1" s="199" customFormat="1">
      <c r="A239" s="209"/>
    </row>
    <row r="240" spans="1:1" s="199" customFormat="1">
      <c r="A240" s="209"/>
    </row>
    <row r="241" spans="1:1" s="199" customFormat="1">
      <c r="A241" s="209"/>
    </row>
    <row r="242" spans="1:1" s="199" customFormat="1">
      <c r="A242" s="209"/>
    </row>
    <row r="243" spans="1:1" s="199" customFormat="1">
      <c r="A243" s="209"/>
    </row>
    <row r="244" spans="1:1" s="199" customFormat="1">
      <c r="A244" s="209"/>
    </row>
    <row r="245" spans="1:1" s="199" customFormat="1">
      <c r="A245" s="209"/>
    </row>
    <row r="246" spans="1:1" s="199" customFormat="1">
      <c r="A246" s="209"/>
    </row>
    <row r="247" spans="1:1" s="199" customFormat="1">
      <c r="A247" s="209"/>
    </row>
    <row r="248" spans="1:1" s="199" customFormat="1">
      <c r="A248" s="209"/>
    </row>
    <row r="249" spans="1:1" s="199" customFormat="1">
      <c r="A249" s="209"/>
    </row>
    <row r="250" spans="1:1" s="199" customFormat="1">
      <c r="A250" s="209"/>
    </row>
    <row r="251" spans="1:1" s="199" customFormat="1">
      <c r="A251" s="209"/>
    </row>
    <row r="252" spans="1:1" s="199" customFormat="1">
      <c r="A252" s="209"/>
    </row>
    <row r="253" spans="1:1" s="199" customFormat="1">
      <c r="A253" s="209"/>
    </row>
    <row r="254" spans="1:1" s="199" customFormat="1">
      <c r="A254" s="209"/>
    </row>
    <row r="255" spans="1:1" s="199" customFormat="1">
      <c r="A255" s="209"/>
    </row>
    <row r="256" spans="1:1" s="199" customFormat="1">
      <c r="A256" s="209"/>
    </row>
    <row r="257" spans="1:1" s="199" customFormat="1">
      <c r="A257" s="209"/>
    </row>
    <row r="258" spans="1:1" s="199" customFormat="1">
      <c r="A258" s="209"/>
    </row>
    <row r="259" spans="1:1" s="199" customFormat="1">
      <c r="A259" s="209"/>
    </row>
    <row r="260" spans="1:1" s="199" customFormat="1">
      <c r="A260" s="209"/>
    </row>
    <row r="261" spans="1:1" s="199" customFormat="1">
      <c r="A261" s="209"/>
    </row>
    <row r="262" spans="1:1" s="199" customFormat="1">
      <c r="A262" s="209"/>
    </row>
    <row r="263" spans="1:1" s="199" customFormat="1">
      <c r="A263" s="209"/>
    </row>
    <row r="264" spans="1:1" s="199" customFormat="1">
      <c r="A264" s="209"/>
    </row>
    <row r="265" spans="1:1" s="199" customFormat="1">
      <c r="A265" s="209"/>
    </row>
    <row r="266" spans="1:1" s="199" customFormat="1">
      <c r="A266" s="209"/>
    </row>
    <row r="267" spans="1:1" s="199" customFormat="1">
      <c r="A267" s="209"/>
    </row>
    <row r="268" spans="1:1" s="199" customFormat="1">
      <c r="A268" s="209"/>
    </row>
    <row r="269" spans="1:1" s="199" customFormat="1">
      <c r="A269" s="209"/>
    </row>
    <row r="270" spans="1:1" s="199" customFormat="1">
      <c r="A270" s="209"/>
    </row>
    <row r="271" spans="1:1" s="199" customFormat="1">
      <c r="A271" s="209"/>
    </row>
    <row r="272" spans="1:1" s="199" customFormat="1">
      <c r="A272" s="209"/>
    </row>
    <row r="273" spans="1:1" s="199" customFormat="1">
      <c r="A273" s="209"/>
    </row>
    <row r="274" spans="1:1" s="199" customFormat="1">
      <c r="A274" s="209"/>
    </row>
    <row r="275" spans="1:1" s="199" customFormat="1">
      <c r="A275" s="209"/>
    </row>
    <row r="276" spans="1:1" s="199" customFormat="1">
      <c r="A276" s="209"/>
    </row>
    <row r="277" spans="1:1" s="199" customFormat="1">
      <c r="A277" s="209"/>
    </row>
    <row r="278" spans="1:1" s="199" customFormat="1">
      <c r="A278" s="209"/>
    </row>
    <row r="279" spans="1:1" s="199" customFormat="1">
      <c r="A279" s="209"/>
    </row>
    <row r="280" spans="1:1" s="199" customFormat="1">
      <c r="A280" s="209"/>
    </row>
    <row r="281" spans="1:1" s="199" customFormat="1">
      <c r="A281" s="209"/>
    </row>
    <row r="282" spans="1:1" s="199" customFormat="1">
      <c r="A282" s="209"/>
    </row>
    <row r="283" spans="1:1" s="199" customFormat="1">
      <c r="A283" s="209"/>
    </row>
    <row r="284" spans="1:1" s="199" customFormat="1">
      <c r="A284" s="209"/>
    </row>
    <row r="285" spans="1:1" s="199" customFormat="1">
      <c r="A285" s="209"/>
    </row>
    <row r="286" spans="1:1" s="199" customFormat="1">
      <c r="A286" s="209"/>
    </row>
    <row r="287" spans="1:1" s="199" customFormat="1">
      <c r="A287" s="209"/>
    </row>
    <row r="288" spans="1:1" s="199" customFormat="1">
      <c r="A288" s="209"/>
    </row>
    <row r="289" spans="1:1" s="199" customFormat="1">
      <c r="A289" s="209"/>
    </row>
    <row r="290" spans="1:1" s="199" customFormat="1">
      <c r="A290" s="209"/>
    </row>
    <row r="291" spans="1:1" s="199" customFormat="1">
      <c r="A291" s="209"/>
    </row>
    <row r="292" spans="1:1" s="199" customFormat="1">
      <c r="A292" s="209"/>
    </row>
    <row r="293" spans="1:1" s="199" customFormat="1">
      <c r="A293" s="209"/>
    </row>
    <row r="294" spans="1:1" s="199" customFormat="1">
      <c r="A294" s="209"/>
    </row>
    <row r="295" spans="1:1" s="199" customFormat="1">
      <c r="A295" s="209"/>
    </row>
    <row r="296" spans="1:1" s="199" customFormat="1">
      <c r="A296" s="209"/>
    </row>
    <row r="297" spans="1:1" s="199" customFormat="1">
      <c r="A297" s="209"/>
    </row>
    <row r="298" spans="1:1" s="199" customFormat="1">
      <c r="A298" s="209"/>
    </row>
    <row r="299" spans="1:1" s="199" customFormat="1">
      <c r="A299" s="209"/>
    </row>
    <row r="300" spans="1:1" s="199" customFormat="1">
      <c r="A300" s="209"/>
    </row>
    <row r="301" spans="1:1" s="199" customFormat="1">
      <c r="A301" s="209"/>
    </row>
    <row r="302" spans="1:1" s="199" customFormat="1">
      <c r="A302" s="209"/>
    </row>
    <row r="303" spans="1:1" s="199" customFormat="1">
      <c r="A303" s="209"/>
    </row>
    <row r="304" spans="1:1" s="199" customFormat="1">
      <c r="A304" s="209"/>
    </row>
    <row r="305" spans="1:1" s="199" customFormat="1">
      <c r="A305" s="209"/>
    </row>
    <row r="306" spans="1:1" s="199" customFormat="1">
      <c r="A306" s="209"/>
    </row>
    <row r="307" spans="1:1" s="199" customFormat="1">
      <c r="A307" s="209"/>
    </row>
    <row r="308" spans="1:1" s="199" customFormat="1">
      <c r="A308" s="209"/>
    </row>
    <row r="309" spans="1:1" s="199" customFormat="1">
      <c r="A309" s="209"/>
    </row>
    <row r="310" spans="1:1" s="199" customFormat="1">
      <c r="A310" s="209"/>
    </row>
    <row r="311" spans="1:1" s="199" customFormat="1">
      <c r="A311" s="209"/>
    </row>
    <row r="312" spans="1:1" s="199" customFormat="1">
      <c r="A312" s="209"/>
    </row>
    <row r="313" spans="1:1" s="199" customFormat="1">
      <c r="A313" s="209"/>
    </row>
    <row r="314" spans="1:1" s="199" customFormat="1">
      <c r="A314" s="209"/>
    </row>
    <row r="315" spans="1:1" s="199" customFormat="1">
      <c r="A315" s="209"/>
    </row>
    <row r="316" spans="1:1" s="199" customFormat="1">
      <c r="A316" s="209"/>
    </row>
    <row r="317" spans="1:1" s="199" customFormat="1">
      <c r="A317" s="209"/>
    </row>
    <row r="318" spans="1:1" s="199" customFormat="1">
      <c r="A318" s="209"/>
    </row>
    <row r="319" spans="1:1" s="199" customFormat="1">
      <c r="A319" s="209"/>
    </row>
    <row r="320" spans="1:1" s="199" customFormat="1">
      <c r="A320" s="209"/>
    </row>
    <row r="321" spans="1:1" s="199" customFormat="1">
      <c r="A321" s="209"/>
    </row>
    <row r="322" spans="1:1" s="199" customFormat="1">
      <c r="A322" s="209"/>
    </row>
    <row r="323" spans="1:1" s="199" customFormat="1">
      <c r="A323" s="209"/>
    </row>
    <row r="324" spans="1:1" s="199" customFormat="1">
      <c r="A324" s="209"/>
    </row>
    <row r="325" spans="1:1" s="199" customFormat="1">
      <c r="A325" s="209"/>
    </row>
    <row r="326" spans="1:1" s="199" customFormat="1">
      <c r="A326" s="209"/>
    </row>
    <row r="327" spans="1:1" s="199" customFormat="1">
      <c r="A327" s="209"/>
    </row>
    <row r="328" spans="1:1" s="199" customFormat="1">
      <c r="A328" s="209"/>
    </row>
    <row r="329" spans="1:1" s="199" customFormat="1">
      <c r="A329" s="209"/>
    </row>
    <row r="330" spans="1:1" s="199" customFormat="1">
      <c r="A330" s="209"/>
    </row>
    <row r="331" spans="1:1" s="199" customFormat="1">
      <c r="A331" s="209"/>
    </row>
    <row r="332" spans="1:1" s="199" customFormat="1">
      <c r="A332" s="209"/>
    </row>
    <row r="333" spans="1:1" s="199" customFormat="1">
      <c r="A333" s="209"/>
    </row>
    <row r="334" spans="1:1" s="199" customFormat="1">
      <c r="A334" s="209"/>
    </row>
    <row r="335" spans="1:1" s="199" customFormat="1">
      <c r="A335" s="209"/>
    </row>
    <row r="336" spans="1:1" s="199" customFormat="1">
      <c r="A336" s="209"/>
    </row>
    <row r="337" spans="1:1" s="199" customFormat="1">
      <c r="A337" s="209"/>
    </row>
    <row r="338" spans="1:1" s="199" customFormat="1">
      <c r="A338" s="209"/>
    </row>
    <row r="339" spans="1:1" s="199" customFormat="1">
      <c r="A339" s="209"/>
    </row>
    <row r="340" spans="1:1" s="199" customFormat="1">
      <c r="A340" s="209"/>
    </row>
    <row r="341" spans="1:1" s="199" customFormat="1">
      <c r="A341" s="209"/>
    </row>
    <row r="342" spans="1:1" s="199" customFormat="1">
      <c r="A342" s="209"/>
    </row>
    <row r="343" spans="1:1" s="199" customFormat="1">
      <c r="A343" s="209"/>
    </row>
    <row r="344" spans="1:1" s="199" customFormat="1">
      <c r="A344" s="209"/>
    </row>
    <row r="345" spans="1:1" s="199" customFormat="1">
      <c r="A345" s="209"/>
    </row>
    <row r="346" spans="1:1" s="199" customFormat="1">
      <c r="A346" s="209"/>
    </row>
    <row r="347" spans="1:1" s="199" customFormat="1">
      <c r="A347" s="209"/>
    </row>
    <row r="348" spans="1:1" s="199" customFormat="1">
      <c r="A348" s="209"/>
    </row>
    <row r="349" spans="1:1" s="199" customFormat="1">
      <c r="A349" s="209"/>
    </row>
    <row r="350" spans="1:1" s="199" customFormat="1">
      <c r="A350" s="209"/>
    </row>
    <row r="351" spans="1:1" s="199" customFormat="1">
      <c r="A351" s="209"/>
    </row>
    <row r="352" spans="1:1" s="199" customFormat="1">
      <c r="A352" s="209"/>
    </row>
    <row r="353" spans="1:1" s="199" customFormat="1">
      <c r="A353" s="209"/>
    </row>
    <row r="354" spans="1:1" s="199" customFormat="1">
      <c r="A354" s="209"/>
    </row>
    <row r="355" spans="1:1" s="199" customFormat="1">
      <c r="A355" s="209"/>
    </row>
    <row r="356" spans="1:1" s="199" customFormat="1">
      <c r="A356" s="209"/>
    </row>
    <row r="357" spans="1:1" s="199" customFormat="1">
      <c r="A357" s="209"/>
    </row>
    <row r="358" spans="1:1" s="199" customFormat="1">
      <c r="A358" s="209"/>
    </row>
    <row r="359" spans="1:1" s="199" customFormat="1">
      <c r="A359" s="209"/>
    </row>
    <row r="360" spans="1:1" s="199" customFormat="1">
      <c r="A360" s="209"/>
    </row>
    <row r="361" spans="1:1" s="199" customFormat="1">
      <c r="A361" s="209"/>
    </row>
    <row r="362" spans="1:1" s="199" customFormat="1">
      <c r="A362" s="209"/>
    </row>
    <row r="363" spans="1:1" s="199" customFormat="1">
      <c r="A363" s="209"/>
    </row>
    <row r="364" spans="1:1" s="199" customFormat="1">
      <c r="A364" s="209"/>
    </row>
    <row r="365" spans="1:1" s="199" customFormat="1">
      <c r="A365" s="209"/>
    </row>
    <row r="366" spans="1:1" s="199" customFormat="1">
      <c r="A366" s="209"/>
    </row>
    <row r="367" spans="1:1" s="199" customFormat="1">
      <c r="A367" s="209"/>
    </row>
    <row r="368" spans="1:1" s="199" customFormat="1">
      <c r="A368" s="209"/>
    </row>
    <row r="369" spans="1:1" s="199" customFormat="1">
      <c r="A369" s="209"/>
    </row>
    <row r="370" spans="1:1" s="199" customFormat="1">
      <c r="A370" s="209"/>
    </row>
    <row r="371" spans="1:1" s="199" customFormat="1">
      <c r="A371" s="209"/>
    </row>
    <row r="372" spans="1:1" s="199" customFormat="1">
      <c r="A372" s="209"/>
    </row>
    <row r="373" spans="1:1" s="199" customFormat="1">
      <c r="A373" s="209"/>
    </row>
    <row r="374" spans="1:1" s="199" customFormat="1">
      <c r="A374" s="209"/>
    </row>
    <row r="375" spans="1:1" s="199" customFormat="1">
      <c r="A375" s="209"/>
    </row>
    <row r="376" spans="1:1" s="199" customFormat="1">
      <c r="A376" s="209"/>
    </row>
    <row r="377" spans="1:1" s="199" customFormat="1">
      <c r="A377" s="209"/>
    </row>
    <row r="378" spans="1:1" s="199" customFormat="1">
      <c r="A378" s="209"/>
    </row>
    <row r="379" spans="1:1" s="199" customFormat="1">
      <c r="A379" s="209"/>
    </row>
    <row r="380" spans="1:1" s="199" customFormat="1">
      <c r="A380" s="209"/>
    </row>
    <row r="381" spans="1:1" s="199" customFormat="1">
      <c r="A381" s="209"/>
    </row>
    <row r="382" spans="1:1" s="199" customFormat="1">
      <c r="A382" s="209"/>
    </row>
    <row r="383" spans="1:1" s="199" customFormat="1">
      <c r="A383" s="209"/>
    </row>
    <row r="384" spans="1:1" s="199" customFormat="1">
      <c r="A384" s="209"/>
    </row>
    <row r="385" spans="1:1" s="199" customFormat="1">
      <c r="A385" s="209"/>
    </row>
    <row r="386" spans="1:1" s="199" customFormat="1">
      <c r="A386" s="209"/>
    </row>
    <row r="387" spans="1:1" s="199" customFormat="1">
      <c r="A387" s="209"/>
    </row>
    <row r="388" spans="1:1" s="199" customFormat="1">
      <c r="A388" s="209"/>
    </row>
    <row r="389" spans="1:1" s="199" customFormat="1">
      <c r="A389" s="209"/>
    </row>
    <row r="390" spans="1:1" s="199" customFormat="1">
      <c r="A390" s="209"/>
    </row>
    <row r="391" spans="1:1" s="199" customFormat="1">
      <c r="A391" s="209"/>
    </row>
    <row r="392" spans="1:1" s="199" customFormat="1">
      <c r="A392" s="209"/>
    </row>
    <row r="393" spans="1:1" s="199" customFormat="1">
      <c r="A393" s="209"/>
    </row>
    <row r="394" spans="1:1" s="199" customFormat="1">
      <c r="A394" s="209"/>
    </row>
    <row r="395" spans="1:1" s="199" customFormat="1">
      <c r="A395" s="209"/>
    </row>
    <row r="396" spans="1:1" s="199" customFormat="1">
      <c r="A396" s="209"/>
    </row>
    <row r="397" spans="1:1" s="199" customFormat="1">
      <c r="A397" s="209"/>
    </row>
    <row r="398" spans="1:1" s="199" customFormat="1">
      <c r="A398" s="209"/>
    </row>
    <row r="399" spans="1:1" s="199" customFormat="1">
      <c r="A399" s="209"/>
    </row>
    <row r="400" spans="1:1" s="199" customFormat="1">
      <c r="A400" s="209"/>
    </row>
    <row r="401" spans="1:1" s="199" customFormat="1">
      <c r="A401" s="209"/>
    </row>
    <row r="402" spans="1:1" s="199" customFormat="1">
      <c r="A402" s="209"/>
    </row>
    <row r="403" spans="1:1" s="199" customFormat="1">
      <c r="A403" s="209"/>
    </row>
    <row r="404" spans="1:1" s="199" customFormat="1">
      <c r="A404" s="209"/>
    </row>
    <row r="405" spans="1:1" s="199" customFormat="1">
      <c r="A405" s="209"/>
    </row>
    <row r="406" spans="1:1" s="199" customFormat="1">
      <c r="A406" s="209"/>
    </row>
    <row r="407" spans="1:1" s="199" customFormat="1">
      <c r="A407" s="209"/>
    </row>
    <row r="408" spans="1:1" s="199" customFormat="1">
      <c r="A408" s="209"/>
    </row>
    <row r="409" spans="1:1" s="199" customFormat="1">
      <c r="A409" s="209"/>
    </row>
    <row r="410" spans="1:1" s="199" customFormat="1">
      <c r="A410" s="209"/>
    </row>
    <row r="411" spans="1:1" s="199" customFormat="1">
      <c r="A411" s="209"/>
    </row>
    <row r="412" spans="1:1" s="199" customFormat="1">
      <c r="A412" s="209"/>
    </row>
    <row r="413" spans="1:1" s="199" customFormat="1">
      <c r="A413" s="209"/>
    </row>
    <row r="414" spans="1:1" s="199" customFormat="1">
      <c r="A414" s="209"/>
    </row>
    <row r="415" spans="1:1" s="199" customFormat="1">
      <c r="A415" s="209"/>
    </row>
    <row r="416" spans="1:1" s="199" customFormat="1">
      <c r="A416" s="209"/>
    </row>
    <row r="417" spans="1:1" s="199" customFormat="1">
      <c r="A417" s="209"/>
    </row>
    <row r="418" spans="1:1" s="199" customFormat="1">
      <c r="A418" s="209"/>
    </row>
    <row r="419" spans="1:1" s="199" customFormat="1">
      <c r="A419" s="209"/>
    </row>
    <row r="420" spans="1:1" s="199" customFormat="1">
      <c r="A420" s="209"/>
    </row>
    <row r="421" spans="1:1" s="199" customFormat="1">
      <c r="A421" s="209"/>
    </row>
    <row r="422" spans="1:1" s="199" customFormat="1">
      <c r="A422" s="209"/>
    </row>
    <row r="423" spans="1:1" s="199" customFormat="1">
      <c r="A423" s="209"/>
    </row>
    <row r="424" spans="1:1" s="199" customFormat="1">
      <c r="A424" s="209"/>
    </row>
    <row r="425" spans="1:1" s="199" customFormat="1">
      <c r="A425" s="209"/>
    </row>
    <row r="426" spans="1:1" s="199" customFormat="1">
      <c r="A426" s="209"/>
    </row>
    <row r="427" spans="1:1" s="199" customFormat="1">
      <c r="A427" s="209"/>
    </row>
    <row r="428" spans="1:1" s="199" customFormat="1">
      <c r="A428" s="209"/>
    </row>
    <row r="429" spans="1:1" s="199" customFormat="1">
      <c r="A429" s="209"/>
    </row>
    <row r="430" spans="1:1" s="199" customFormat="1">
      <c r="A430" s="209"/>
    </row>
    <row r="431" spans="1:1" s="199" customFormat="1">
      <c r="A431" s="209"/>
    </row>
    <row r="432" spans="1:1" s="199" customFormat="1">
      <c r="A432" s="209"/>
    </row>
    <row r="433" spans="1:1" s="199" customFormat="1">
      <c r="A433" s="209"/>
    </row>
    <row r="434" spans="1:1" s="199" customFormat="1">
      <c r="A434" s="209"/>
    </row>
    <row r="435" spans="1:1" s="199" customFormat="1">
      <c r="A435" s="209"/>
    </row>
    <row r="436" spans="1:1" s="199" customFormat="1">
      <c r="A436" s="209"/>
    </row>
    <row r="437" spans="1:1" s="199" customFormat="1">
      <c r="A437" s="209"/>
    </row>
    <row r="438" spans="1:1" s="199" customFormat="1">
      <c r="A438" s="209"/>
    </row>
    <row r="439" spans="1:1" s="199" customFormat="1">
      <c r="A439" s="209"/>
    </row>
    <row r="440" spans="1:1" s="199" customFormat="1">
      <c r="A440" s="209"/>
    </row>
    <row r="441" spans="1:1" s="199" customFormat="1">
      <c r="A441" s="209"/>
    </row>
    <row r="442" spans="1:1" s="199" customFormat="1">
      <c r="A442" s="209"/>
    </row>
    <row r="443" spans="1:1" s="199" customFormat="1">
      <c r="A443" s="209"/>
    </row>
    <row r="444" spans="1:1" s="199" customFormat="1">
      <c r="A444" s="209"/>
    </row>
    <row r="445" spans="1:1" s="199" customFormat="1">
      <c r="A445" s="209"/>
    </row>
    <row r="446" spans="1:1" s="199" customFormat="1">
      <c r="A446" s="209"/>
    </row>
    <row r="447" spans="1:1" s="199" customFormat="1">
      <c r="A447" s="209"/>
    </row>
    <row r="448" spans="1:1" s="199" customFormat="1">
      <c r="A448" s="209"/>
    </row>
    <row r="449" spans="1:1" s="199" customFormat="1">
      <c r="A449" s="209"/>
    </row>
    <row r="450" spans="1:1" s="199" customFormat="1">
      <c r="A450" s="209"/>
    </row>
    <row r="451" spans="1:1" s="199" customFormat="1">
      <c r="A451" s="209"/>
    </row>
    <row r="452" spans="1:1" s="199" customFormat="1">
      <c r="A452" s="209"/>
    </row>
    <row r="453" spans="1:1" s="199" customFormat="1">
      <c r="A453" s="209"/>
    </row>
    <row r="454" spans="1:1" s="199" customFormat="1">
      <c r="A454" s="209"/>
    </row>
    <row r="455" spans="1:1" s="199" customFormat="1">
      <c r="A455" s="209"/>
    </row>
    <row r="456" spans="1:1" s="199" customFormat="1">
      <c r="A456" s="209"/>
    </row>
    <row r="457" spans="1:1" s="199" customFormat="1">
      <c r="A457" s="209"/>
    </row>
    <row r="458" spans="1:1" s="199" customFormat="1">
      <c r="A458" s="209"/>
    </row>
    <row r="459" spans="1:1" s="199" customFormat="1">
      <c r="A459" s="209"/>
    </row>
    <row r="460" spans="1:1" s="199" customFormat="1">
      <c r="A460" s="209"/>
    </row>
    <row r="461" spans="1:1" s="199" customFormat="1">
      <c r="A461" s="209"/>
    </row>
    <row r="462" spans="1:1" s="199" customFormat="1">
      <c r="A462" s="209"/>
    </row>
    <row r="463" spans="1:1" s="199" customFormat="1">
      <c r="A463" s="209"/>
    </row>
    <row r="464" spans="1:1" s="199" customFormat="1">
      <c r="A464" s="209"/>
    </row>
  </sheetData>
  <sheetProtection algorithmName="SHA-512" hashValue="Slg+x6I6KV2eDXzB7YbdkF8sW8brDLoZMzN6+dPUgDk2b2XFUTisbZtekkxp3Qn3eoLqyexWX7fYM2PPj58zHA==" saltValue="/q4OeRzuSCfJjOmf1Yt1uQ==" spinCount="100000" sheet="1" objects="1" scenarios="1"/>
  <mergeCells count="76">
    <mergeCell ref="B54:H54"/>
    <mergeCell ref="B51:H51"/>
    <mergeCell ref="B52:H52"/>
    <mergeCell ref="B64:C67"/>
    <mergeCell ref="B58:H58"/>
    <mergeCell ref="A59:H59"/>
    <mergeCell ref="B63:H63"/>
    <mergeCell ref="E65:H65"/>
    <mergeCell ref="B55:H55"/>
    <mergeCell ref="B68:C68"/>
    <mergeCell ref="B78:H78"/>
    <mergeCell ref="D73:E73"/>
    <mergeCell ref="J76:V76"/>
    <mergeCell ref="D71:E71"/>
    <mergeCell ref="D72:E72"/>
    <mergeCell ref="D68:E68"/>
    <mergeCell ref="D69:E69"/>
    <mergeCell ref="D70:E70"/>
    <mergeCell ref="B26:H26"/>
    <mergeCell ref="B28:H28"/>
    <mergeCell ref="B29:H29"/>
    <mergeCell ref="B30:H30"/>
    <mergeCell ref="B31:H31"/>
    <mergeCell ref="C44:C45"/>
    <mergeCell ref="E44:E45"/>
    <mergeCell ref="B38:H38"/>
    <mergeCell ref="B39:H39"/>
    <mergeCell ref="B40:H40"/>
    <mergeCell ref="B41:H41"/>
    <mergeCell ref="B42:H42"/>
    <mergeCell ref="B50:H50"/>
    <mergeCell ref="B53:H53"/>
    <mergeCell ref="B24:H24"/>
    <mergeCell ref="B16:H16"/>
    <mergeCell ref="B17:H17"/>
    <mergeCell ref="B18:H18"/>
    <mergeCell ref="B19:H19"/>
    <mergeCell ref="B21:H21"/>
    <mergeCell ref="B22:H22"/>
    <mergeCell ref="B23:H23"/>
    <mergeCell ref="C32:H32"/>
    <mergeCell ref="B35:H35"/>
    <mergeCell ref="B36:H36"/>
    <mergeCell ref="B37:H37"/>
    <mergeCell ref="B49:H49"/>
    <mergeCell ref="B48:H48"/>
    <mergeCell ref="B15:H15"/>
    <mergeCell ref="B10:H10"/>
    <mergeCell ref="B11:H11"/>
    <mergeCell ref="B12:H12"/>
    <mergeCell ref="B13:H13"/>
    <mergeCell ref="B14:H14"/>
    <mergeCell ref="B9:H9"/>
    <mergeCell ref="A1:V1"/>
    <mergeCell ref="B2:H2"/>
    <mergeCell ref="B4:H4"/>
    <mergeCell ref="B5:H5"/>
    <mergeCell ref="B6:H6"/>
    <mergeCell ref="B7:H7"/>
    <mergeCell ref="B8:H8"/>
    <mergeCell ref="B98:H98"/>
    <mergeCell ref="A99:H99"/>
    <mergeCell ref="D86:E86"/>
    <mergeCell ref="D87:E87"/>
    <mergeCell ref="D88:E88"/>
    <mergeCell ref="D89:E89"/>
    <mergeCell ref="D90:E90"/>
    <mergeCell ref="A79:H79"/>
    <mergeCell ref="B82:C84"/>
    <mergeCell ref="J93:V93"/>
    <mergeCell ref="B95:H95"/>
    <mergeCell ref="A96:H96"/>
    <mergeCell ref="B81:H81"/>
    <mergeCell ref="E83:H83"/>
    <mergeCell ref="B85:C85"/>
    <mergeCell ref="D85:E85"/>
  </mergeCells>
  <dataValidations count="18">
    <dataValidation allowBlank="1" showInputMessage="1" showErrorMessage="1" prompt="Annual = 24 Hrs._x000a_9 - Fall_x000a_9 - Spring_x000a_6 - Summer_x000a_" sqref="J45 V45 S45 P45 M45" xr:uid="{00000000-0002-0000-0600-000000000000}"/>
    <dataValidation allowBlank="1" showInputMessage="1" showErrorMessage="1" prompt="MTDC=Direct cost excluding:_x000a_Equipment (C)_x000a_Subawards (F5)_x000a_Equipment/Facility Rental (F6)_x000a_Alterations &amp; Renovations (F7)_x000a_Tuition (F8)_x000a_+ 1st 25K of each subaward (Total MTDC on &quot;sub&quot; tab)" sqref="J65 V65 S65 P65 M65" xr:uid="{00000000-0002-0000-0600-000001000000}"/>
    <dataValidation allowBlank="1" showInputMessage="1" showErrorMessage="1" prompt="MTDC=Direct cost excluding:_x000a_Equipment (C)_x000a_Participant Costs (E)_x000a_Subawards (F5)_x000a_Equipment/Facility Rental (F6)_x000a_Alterations &amp; Renovations (F7)_x000a_Tuition (F8)_x000a_+ 1st 25K of each subaward (Total MTDC on &quot;sub&quot; tab)" sqref="J83 P83 M83 S83 V83" xr:uid="{00000000-0002-0000-0600-000002000000}"/>
    <dataValidation allowBlank="1" showInputMessage="1" showErrorMessage="1" promptTitle="Tuition Year 1" prompt="Enter the number of students budgeted at_x000a_the in-state rate._x000a_" sqref="H45" xr:uid="{00000000-0002-0000-0600-000003000000}"/>
    <dataValidation allowBlank="1" showInputMessage="1" showErrorMessage="1" promptTitle="Tuition Year 1" prompt="Enter the number of students budgeted at_x000a_the out-of-state rate." sqref="I45" xr:uid="{00000000-0002-0000-0600-000004000000}"/>
    <dataValidation allowBlank="1" showInputMessage="1" showErrorMessage="1" promptTitle="Tuition Year2" prompt="Enter the number of students budgeted at_x000a_the in-state rate._x000a_" sqref="K45" xr:uid="{00000000-0002-0000-0600-000005000000}"/>
    <dataValidation allowBlank="1" showInputMessage="1" showErrorMessage="1" promptTitle="Tuition Year 2" prompt="Enter the number of students budgeted at_x000a_the out-of-state rate." sqref="L45" xr:uid="{00000000-0002-0000-0600-000006000000}"/>
    <dataValidation allowBlank="1" showInputMessage="1" showErrorMessage="1" promptTitle="Tuition Year 3" prompt="Enter the number of students budgeted at_x000a_the in-state rate._x000a_" sqref="N45" xr:uid="{00000000-0002-0000-0600-000007000000}"/>
    <dataValidation allowBlank="1" showInputMessage="1" showErrorMessage="1" promptTitle="Tuition Year 3" prompt="Enter the number of students budgeted at_x000a_the out-of-state rate." sqref="O45" xr:uid="{00000000-0002-0000-0600-000008000000}"/>
    <dataValidation allowBlank="1" showInputMessage="1" showErrorMessage="1" promptTitle="Tuition Year 4" prompt="Enter the number of students budgeted at_x000a_the in-state rate._x000a_" sqref="Q45" xr:uid="{00000000-0002-0000-0600-000009000000}"/>
    <dataValidation allowBlank="1" showInputMessage="1" showErrorMessage="1" promptTitle="Tuition Year 4" prompt="Enter the number of students budgeted at_x000a_the out-of-state rate." sqref="R45" xr:uid="{00000000-0002-0000-0600-00000A000000}"/>
    <dataValidation allowBlank="1" showInputMessage="1" showErrorMessage="1" promptTitle="Tuition Year 5" prompt="Enter the number of students budgeted at_x000a_the in-state rate._x000a_" sqref="T45" xr:uid="{00000000-0002-0000-0600-00000B000000}"/>
    <dataValidation allowBlank="1" showInputMessage="1" showErrorMessage="1" promptTitle="Tuition Year 5" prompt="Enter the number of students budgeted at_x000a_the out-of-state rate." sqref="U45" xr:uid="{00000000-0002-0000-0600-00000C000000}"/>
    <dataValidation type="list" allowBlank="1" showInputMessage="1" showErrorMessage="1" sqref="B69:B73 B86:B90" xr:uid="{00000000-0002-0000-0600-00000D000000}">
      <formula1>"TDC, MTDC, Other"</formula1>
    </dataValidation>
    <dataValidation allowBlank="1" showInputMessage="1" showErrorMessage="1" promptTitle="In-State Tuition Rate" prompt="This is typically $431.00, but can be changed if needed." sqref="C46" xr:uid="{00000000-0002-0000-0600-00000E000000}"/>
    <dataValidation allowBlank="1" showInputMessage="1" showErrorMessage="1" promptTitle="Out-of-State Tuition Rate" prompt="This is typically $855.00, but can be changed if needed." sqref="D46" xr:uid="{00000000-0002-0000-0600-00000F000000}"/>
    <dataValidation allowBlank="1" showInputMessage="1" showErrorMessage="1" promptTitle="Out-of-State Tution Rate" prompt="This is typically $855.00, but can be changed if needed." sqref="E46" xr:uid="{00000000-0002-0000-0600-000010000000}"/>
    <dataValidation allowBlank="1" showInputMessage="1" showErrorMessage="1" prompt="For MTDC &amp; TDC, the formula will pick the correspondent Indirect Cost Base._x000a_Enter the Base manually if the &quot;Type&quot; is &quot;Other&quot;.  " sqref="G69 G86" xr:uid="{00000000-0002-0000-0600-000011000000}"/>
  </dataValidations>
  <pageMargins left="0.7" right="0.7" top="0.75" bottom="0.75" header="0.3" footer="0.3"/>
  <pageSetup scale="68" fitToHeight="3" orientation="landscape" r:id="rId1"/>
  <rowBreaks count="1" manualBreakCount="1">
    <brk id="38" max="21" man="1"/>
  </rowBreaks>
  <ignoredErrors>
    <ignoredError sqref="A36:A42 A4:A18 A22:A23 A28:A32 A48:A49" numberStoredAsText="1"/>
    <ignoredError sqref="M48 P48 S48 V48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</sheetPr>
  <dimension ref="A1:CZ199"/>
  <sheetViews>
    <sheetView workbookViewId="0">
      <selection activeCell="E3" sqref="E3"/>
    </sheetView>
  </sheetViews>
  <sheetFormatPr defaultColWidth="9.1796875" defaultRowHeight="12.5"/>
  <cols>
    <col min="1" max="1" width="1.54296875" style="3" customWidth="1"/>
    <col min="2" max="2" width="45.81640625" style="3" bestFit="1" customWidth="1"/>
    <col min="3" max="3" width="4.1796875" style="3" customWidth="1"/>
    <col min="4" max="6" width="12.54296875" style="3" customWidth="1"/>
    <col min="7" max="8" width="12.54296875" style="199" customWidth="1"/>
    <col min="9" max="104" width="9.1796875" style="199"/>
    <col min="105" max="16384" width="9.1796875" style="3"/>
  </cols>
  <sheetData>
    <row r="1" spans="1:104" s="1" customFormat="1" ht="26.25" customHeight="1" thickBot="1">
      <c r="A1" s="385" t="s">
        <v>157</v>
      </c>
      <c r="B1" s="385"/>
      <c r="C1" s="385"/>
      <c r="D1" s="385"/>
      <c r="E1" s="385"/>
      <c r="F1" s="386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</row>
    <row r="2" spans="1:104" ht="18.649999999999999" customHeight="1">
      <c r="A2" s="22"/>
      <c r="B2" s="22"/>
      <c r="C2" s="22"/>
      <c r="D2" s="48"/>
      <c r="E2" s="48"/>
      <c r="F2" s="22"/>
      <c r="G2" s="221" t="s">
        <v>158</v>
      </c>
      <c r="H2" s="221" t="s">
        <v>159</v>
      </c>
    </row>
    <row r="3" spans="1:104" ht="13">
      <c r="B3" s="20" t="s">
        <v>160</v>
      </c>
      <c r="D3" s="49"/>
      <c r="E3" s="112">
        <f>'P-1'!Q15+'P-2'!S15+'P-3'!T15+'P-4'!T15+'P-5'!S15</f>
        <v>0</v>
      </c>
      <c r="G3" s="222">
        <f>'P-1'!O15+'P-2'!Q15+'P-3'!R15+'P-4'!R15+'P-5'!Q15</f>
        <v>0</v>
      </c>
      <c r="H3" s="222">
        <f>'P-1'!P15+'P-2'!R15+'P-3'!S15+'P-4'!S15+'P-5'!R15</f>
        <v>0</v>
      </c>
    </row>
    <row r="4" spans="1:104" ht="13">
      <c r="B4" s="20"/>
      <c r="D4" s="49"/>
      <c r="E4" s="49"/>
    </row>
    <row r="5" spans="1:104" ht="13">
      <c r="B5" s="20" t="s">
        <v>161</v>
      </c>
      <c r="D5" s="49"/>
      <c r="E5" s="112">
        <f>'P-1'!Q30+'P-2'!S30+'P-3'!T30+'P-4'!T30+'P-5'!S30</f>
        <v>0</v>
      </c>
      <c r="G5" s="222">
        <f>'P-1'!O30+'P-2'!Q30+'P-3'!R30+'P-4'!R30+'P-5'!Q30</f>
        <v>0</v>
      </c>
      <c r="H5" s="222">
        <f>'P-1'!P30+'P-2'!R30+'P-3'!S30+'P-4'!S30+'P-5'!R30</f>
        <v>0</v>
      </c>
    </row>
    <row r="6" spans="1:104" ht="13">
      <c r="B6" s="20"/>
      <c r="D6" s="49"/>
      <c r="E6" s="49"/>
    </row>
    <row r="7" spans="1:104">
      <c r="B7" s="3" t="s">
        <v>162</v>
      </c>
      <c r="D7" s="124"/>
      <c r="E7" s="49"/>
    </row>
    <row r="8" spans="1:104" ht="13">
      <c r="B8" s="20"/>
      <c r="D8" s="49"/>
      <c r="E8" s="49"/>
    </row>
    <row r="9" spans="1:104" ht="13">
      <c r="B9" s="20" t="s">
        <v>163</v>
      </c>
      <c r="D9" s="49"/>
      <c r="E9" s="112">
        <f>E3+E5</f>
        <v>0</v>
      </c>
      <c r="G9" s="222">
        <f>'P-1'!O31+'P-2'!Q31+'P-3'!R31+'P-4'!R31+'P-5'!Q31</f>
        <v>0</v>
      </c>
      <c r="H9" s="222">
        <f>'P-1'!P31+'P-2'!R31+'P-3'!S31+'P-4'!S31+'P-5'!R31</f>
        <v>0</v>
      </c>
    </row>
    <row r="10" spans="1:104" ht="13">
      <c r="B10" s="20"/>
      <c r="D10" s="49"/>
      <c r="E10" s="49"/>
    </row>
    <row r="11" spans="1:104" ht="13">
      <c r="B11" s="20" t="s">
        <v>164</v>
      </c>
      <c r="D11" s="49"/>
      <c r="E11" s="112">
        <f>'NonP(1-5)'!J19+'NonP(1-5)'!M19+'NonP(1-5)'!P19+'NonP(1-5)'!S19+'NonP(1-5)'!V19</f>
        <v>0</v>
      </c>
    </row>
    <row r="12" spans="1:104" ht="13">
      <c r="B12" s="20"/>
      <c r="D12" s="49"/>
      <c r="E12" s="49"/>
    </row>
    <row r="13" spans="1:104" ht="13">
      <c r="B13" s="20" t="s">
        <v>165</v>
      </c>
      <c r="D13" s="49"/>
      <c r="E13" s="112">
        <f>D15+D17</f>
        <v>0</v>
      </c>
    </row>
    <row r="14" spans="1:104" ht="13">
      <c r="B14" s="20"/>
      <c r="D14" s="49"/>
      <c r="E14" s="49"/>
    </row>
    <row r="15" spans="1:104">
      <c r="B15" s="3" t="s">
        <v>166</v>
      </c>
      <c r="D15" s="112">
        <f>'NonP(1-5)'!J22+'NonP(1-5)'!M22+'NonP(1-5)'!P22+'NonP(1-5)'!S22+'NonP(1-5)'!V22</f>
        <v>0</v>
      </c>
      <c r="E15" s="49"/>
    </row>
    <row r="16" spans="1:104">
      <c r="D16" s="49"/>
      <c r="E16" s="49"/>
    </row>
    <row r="17" spans="2:5">
      <c r="B17" s="3" t="s">
        <v>167</v>
      </c>
      <c r="D17" s="112">
        <f>'NonP(1-5)'!J23+'NonP(1-5)'!M23+'NonP(1-5)'!P23+'NonP(1-5)'!S23+'NonP(1-5)'!V23</f>
        <v>0</v>
      </c>
      <c r="E17" s="49"/>
    </row>
    <row r="18" spans="2:5" ht="13">
      <c r="B18" s="20"/>
      <c r="D18" s="49"/>
      <c r="E18" s="49"/>
    </row>
    <row r="19" spans="2:5" ht="13">
      <c r="B19" s="20" t="s">
        <v>168</v>
      </c>
      <c r="D19" s="49"/>
      <c r="E19" s="112">
        <f>D21+D23+D25+D27+D29</f>
        <v>0</v>
      </c>
    </row>
    <row r="20" spans="2:5" ht="13">
      <c r="B20" s="20"/>
      <c r="D20" s="49"/>
      <c r="E20" s="49"/>
    </row>
    <row r="21" spans="2:5">
      <c r="B21" s="3" t="s">
        <v>169</v>
      </c>
      <c r="D21" s="112">
        <f>'NonP(1-5)'!J28+'NonP(1-5)'!M28+'NonP(1-5)'!P28+'NonP(1-5)'!S28+'NonP(1-5)'!V28</f>
        <v>0</v>
      </c>
      <c r="E21" s="49"/>
    </row>
    <row r="22" spans="2:5">
      <c r="D22" s="49"/>
      <c r="E22" s="49"/>
    </row>
    <row r="23" spans="2:5">
      <c r="B23" s="3" t="s">
        <v>170</v>
      </c>
      <c r="D23" s="112">
        <f>'NonP(1-5)'!J29+'NonP(1-5)'!M29+'NonP(1-5)'!P29+'NonP(1-5)'!S29+'NonP(1-5)'!V29</f>
        <v>0</v>
      </c>
      <c r="E23" s="49"/>
    </row>
    <row r="24" spans="2:5">
      <c r="D24" s="49"/>
      <c r="E24" s="49"/>
    </row>
    <row r="25" spans="2:5">
      <c r="B25" s="3" t="s">
        <v>171</v>
      </c>
      <c r="D25" s="112">
        <f>'NonP(1-5)'!J30+'NonP(1-5)'!M30+'NonP(1-5)'!P30+'NonP(1-5)'!S30+'NonP(1-5)'!V30</f>
        <v>0</v>
      </c>
      <c r="E25" s="49"/>
    </row>
    <row r="26" spans="2:5">
      <c r="D26" s="49"/>
      <c r="E26" s="49"/>
    </row>
    <row r="27" spans="2:5">
      <c r="B27" s="3" t="s">
        <v>172</v>
      </c>
      <c r="D27" s="112">
        <f>'NonP(1-5)'!J31+'NonP(1-5)'!M31+'NonP(1-5)'!P31+'NonP(1-5)'!S31+'NonP(1-5)'!V31</f>
        <v>0</v>
      </c>
      <c r="E27" s="49"/>
    </row>
    <row r="28" spans="2:5">
      <c r="D28" s="49"/>
      <c r="E28" s="49"/>
    </row>
    <row r="29" spans="2:5">
      <c r="B29" s="3" t="s">
        <v>173</v>
      </c>
      <c r="D29" s="112">
        <f>'NonP(1-5)'!J32+'NonP(1-5)'!M32+'NonP(1-5)'!P32+'NonP(1-5)'!S32+'NonP(1-5)'!V32</f>
        <v>0</v>
      </c>
      <c r="E29" s="49"/>
    </row>
    <row r="30" spans="2:5">
      <c r="D30" s="49"/>
      <c r="E30" s="49"/>
    </row>
    <row r="31" spans="2:5">
      <c r="B31" s="3" t="s">
        <v>174</v>
      </c>
      <c r="D31" s="122">
        <f>'NonP(1-5)'!A33</f>
        <v>0</v>
      </c>
      <c r="E31" s="49"/>
    </row>
    <row r="32" spans="2:5" ht="13">
      <c r="B32" s="20"/>
      <c r="D32" s="49"/>
      <c r="E32" s="49"/>
    </row>
    <row r="33" spans="2:5" ht="13">
      <c r="B33" s="20" t="s">
        <v>175</v>
      </c>
      <c r="D33" s="49"/>
      <c r="E33" s="112">
        <f>SUM(D35:D53)</f>
        <v>0</v>
      </c>
    </row>
    <row r="34" spans="2:5" ht="13">
      <c r="B34" s="20"/>
      <c r="D34" s="49"/>
      <c r="E34" s="49"/>
    </row>
    <row r="35" spans="2:5">
      <c r="B35" s="3" t="s">
        <v>176</v>
      </c>
      <c r="D35" s="112">
        <f>'NonP(1-5)'!J36+'NonP(1-5)'!M36+'NonP(1-5)'!P36+'NonP(1-5)'!S36+'NonP(1-5)'!V36</f>
        <v>0</v>
      </c>
      <c r="E35" s="49"/>
    </row>
    <row r="36" spans="2:5">
      <c r="D36" s="50"/>
      <c r="E36" s="49"/>
    </row>
    <row r="37" spans="2:5">
      <c r="B37" s="3" t="s">
        <v>177</v>
      </c>
      <c r="D37" s="112">
        <f>'NonP(1-5)'!J37+'NonP(1-5)'!M37+'NonP(1-5)'!P37+'NonP(1-5)'!S37+'NonP(1-5)'!V37</f>
        <v>0</v>
      </c>
      <c r="E37" s="49"/>
    </row>
    <row r="38" spans="2:5">
      <c r="D38" s="50"/>
      <c r="E38" s="49"/>
    </row>
    <row r="39" spans="2:5">
      <c r="B39" s="3" t="s">
        <v>178</v>
      </c>
      <c r="D39" s="112">
        <f>'NonP(1-5)'!J38+'NonP(1-5)'!M38+'NonP(1-5)'!P38+'NonP(1-5)'!S38+'NonP(1-5)'!V38</f>
        <v>0</v>
      </c>
      <c r="E39" s="49"/>
    </row>
    <row r="40" spans="2:5">
      <c r="D40" s="50"/>
      <c r="E40" s="49"/>
    </row>
    <row r="41" spans="2:5">
      <c r="B41" s="3" t="s">
        <v>179</v>
      </c>
      <c r="D41" s="112">
        <f>'NonP(1-5)'!J39+'NonP(1-5)'!M39+'NonP(1-5)'!P39+'NonP(1-5)'!S39+'NonP(1-5)'!V39</f>
        <v>0</v>
      </c>
      <c r="E41" s="49"/>
    </row>
    <row r="42" spans="2:5">
      <c r="D42" s="49"/>
      <c r="E42" s="49"/>
    </row>
    <row r="43" spans="2:5">
      <c r="B43" s="3" t="s">
        <v>180</v>
      </c>
      <c r="D43" s="112">
        <f>'NonP(1-5)'!J40+'NonP(1-5)'!M40+'NonP(1-5)'!P40+'NonP(1-5)'!S40+'NonP(1-5)'!V40</f>
        <v>0</v>
      </c>
      <c r="E43" s="49"/>
    </row>
    <row r="44" spans="2:5">
      <c r="D44" s="49"/>
      <c r="E44" s="49"/>
    </row>
    <row r="45" spans="2:5">
      <c r="B45" s="3" t="s">
        <v>181</v>
      </c>
      <c r="D45" s="112">
        <f>'NonP(1-5)'!J41+'NonP(1-5)'!M41+'NonP(1-5)'!P41+'NonP(1-5)'!S41+'NonP(1-5)'!V41</f>
        <v>0</v>
      </c>
      <c r="E45" s="49"/>
    </row>
    <row r="46" spans="2:5">
      <c r="D46" s="50"/>
      <c r="E46" s="49"/>
    </row>
    <row r="47" spans="2:5">
      <c r="B47" s="3" t="s">
        <v>182</v>
      </c>
      <c r="D47" s="112">
        <f>'NonP(1-5)'!J42+'NonP(1-5)'!M42+'NonP(1-5)'!P42+'NonP(1-5)'!S42+'NonP(1-5)'!V42</f>
        <v>0</v>
      </c>
      <c r="E47" s="49"/>
    </row>
    <row r="48" spans="2:5">
      <c r="D48" s="50"/>
      <c r="E48" s="49"/>
    </row>
    <row r="49" spans="2:6">
      <c r="B49" s="3" t="s">
        <v>183</v>
      </c>
      <c r="D49" s="112">
        <f>'NonP(1-5)'!J48+'NonP(1-5)'!M48+'NonP(1-5)'!P48+'NonP(1-5)'!S48+'NonP(1-5)'!V48</f>
        <v>0</v>
      </c>
      <c r="E49" s="49"/>
    </row>
    <row r="50" spans="2:6">
      <c r="D50" s="50"/>
      <c r="E50" s="49"/>
    </row>
    <row r="51" spans="2:6">
      <c r="B51" s="3" t="str">
        <f>'NonP(1-5)'!B49:H49</f>
        <v>Other:</v>
      </c>
      <c r="D51" s="112">
        <f>'NonP(1-5)'!J49+'NonP(1-5)'!M49+'NonP(1-5)'!P49+'NonP(1-5)'!S49+'NonP(1-5)'!V49</f>
        <v>0</v>
      </c>
      <c r="E51" s="49"/>
    </row>
    <row r="52" spans="2:6">
      <c r="D52" s="50"/>
      <c r="E52" s="49"/>
    </row>
    <row r="53" spans="2:6">
      <c r="B53" s="3" t="s">
        <v>184</v>
      </c>
      <c r="D53" s="112">
        <f>SUM('NonP(1-5)'!J50:J55)+SUM('NonP(1-5)'!M50:M55)+SUM('NonP(1-5)'!P50:P55)+SUM('NonP(1-5)'!S50:S55)+SUM('NonP(1-5)'!V50:V55)</f>
        <v>0</v>
      </c>
      <c r="E53" s="49"/>
    </row>
    <row r="54" spans="2:6">
      <c r="E54" s="49"/>
    </row>
    <row r="55" spans="2:6" ht="13">
      <c r="B55" s="20" t="s">
        <v>185</v>
      </c>
      <c r="D55" s="49"/>
      <c r="E55" s="112">
        <f>SUM(E9:E33)</f>
        <v>0</v>
      </c>
    </row>
    <row r="56" spans="2:6" ht="13">
      <c r="B56" s="20"/>
      <c r="D56" s="49"/>
      <c r="E56" s="49"/>
    </row>
    <row r="57" spans="2:6" ht="13">
      <c r="B57" s="46" t="s">
        <v>186</v>
      </c>
      <c r="D57" s="193">
        <f>SUM('NonP(1-5)'!G69:G73)</f>
        <v>0</v>
      </c>
      <c r="E57" s="49"/>
      <c r="F57" s="150">
        <f>SUM('NonP(1-5)'!G86:G90)</f>
        <v>0</v>
      </c>
    </row>
    <row r="58" spans="2:6" ht="13">
      <c r="B58" s="20" t="s">
        <v>187</v>
      </c>
      <c r="D58" s="49"/>
      <c r="E58" s="112">
        <f>'NonP(1-5)'!J74+'NonP(1-5)'!M74+'NonP(1-5)'!P74+'NonP(1-5)'!S74+'NonP(1-5)'!V74</f>
        <v>0</v>
      </c>
    </row>
    <row r="59" spans="2:6">
      <c r="B59" s="154" t="s">
        <v>188</v>
      </c>
      <c r="C59" s="154"/>
      <c r="D59" s="154"/>
      <c r="E59" s="154"/>
      <c r="F59" s="194">
        <f>'NonP(1-5)'!J91+'NonP(1-5)'!M91+'NonP(1-5)'!P91+'NonP(1-5)'!S91+'NonP(1-5)'!V91</f>
        <v>0</v>
      </c>
    </row>
    <row r="60" spans="2:6" ht="13">
      <c r="B60" s="20" t="s">
        <v>189</v>
      </c>
      <c r="D60" s="49"/>
      <c r="E60" s="112">
        <f>'NonP(1-5)'!J79+'NonP(1-5)'!M79+'NonP(1-5)'!P79+'NonP(1-5)'!S79+'NonP(1-5)'!V79</f>
        <v>0</v>
      </c>
    </row>
    <row r="61" spans="2:6">
      <c r="B61" s="154" t="s">
        <v>190</v>
      </c>
      <c r="C61" s="154"/>
      <c r="D61" s="154"/>
      <c r="E61" s="154"/>
      <c r="F61" s="194">
        <f>'NonP(1-5)'!J96+'NonP(1-5)'!M96+'NonP(1-5)'!P96+'NonP(1-5)'!S96+'NonP(1-5)'!V96</f>
        <v>0</v>
      </c>
    </row>
    <row r="62" spans="2:6" ht="13">
      <c r="B62" s="20" t="s">
        <v>191</v>
      </c>
      <c r="D62" s="49"/>
      <c r="E62" s="112">
        <f>'NonP(1-5)'!J99+'NonP(1-5)'!M99+'NonP(1-5)'!P99+'NonP(1-5)'!S99+'NonP(1-5)'!V99</f>
        <v>0</v>
      </c>
    </row>
    <row r="63" spans="2:6" s="199" customFormat="1" ht="13">
      <c r="B63" s="200"/>
    </row>
    <row r="64" spans="2:6" s="199" customFormat="1" ht="13">
      <c r="B64" s="200"/>
    </row>
    <row r="65" spans="2:2" s="199" customFormat="1" ht="13">
      <c r="B65" s="200"/>
    </row>
    <row r="66" spans="2:2" s="199" customFormat="1" ht="13">
      <c r="B66" s="200"/>
    </row>
    <row r="67" spans="2:2" s="199" customFormat="1" ht="13">
      <c r="B67" s="200"/>
    </row>
    <row r="68" spans="2:2" s="199" customFormat="1" ht="13">
      <c r="B68" s="200"/>
    </row>
    <row r="69" spans="2:2" s="199" customFormat="1" ht="13">
      <c r="B69" s="200"/>
    </row>
    <row r="70" spans="2:2" s="199" customFormat="1" ht="13">
      <c r="B70" s="200"/>
    </row>
    <row r="71" spans="2:2" s="199" customFormat="1" ht="13">
      <c r="B71" s="200"/>
    </row>
    <row r="72" spans="2:2" s="199" customFormat="1" ht="13">
      <c r="B72" s="200"/>
    </row>
    <row r="73" spans="2:2" s="199" customFormat="1" ht="13">
      <c r="B73" s="200"/>
    </row>
    <row r="74" spans="2:2" s="199" customFormat="1"/>
    <row r="75" spans="2:2" s="199" customFormat="1"/>
    <row r="76" spans="2:2" s="199" customFormat="1"/>
    <row r="77" spans="2:2" s="199" customFormat="1"/>
    <row r="78" spans="2:2" s="199" customFormat="1"/>
    <row r="79" spans="2:2" s="199" customFormat="1"/>
    <row r="80" spans="2:2" s="199" customFormat="1"/>
    <row r="81" s="199" customFormat="1"/>
    <row r="82" s="199" customFormat="1"/>
    <row r="83" s="199" customFormat="1"/>
    <row r="84" s="199" customFormat="1"/>
    <row r="85" s="199" customFormat="1"/>
    <row r="86" s="199" customFormat="1"/>
    <row r="87" s="199" customFormat="1"/>
    <row r="88" s="199" customFormat="1"/>
    <row r="89" s="199" customFormat="1"/>
    <row r="90" s="199" customFormat="1"/>
    <row r="91" s="199" customFormat="1"/>
    <row r="92" s="199" customFormat="1"/>
    <row r="93" s="199" customFormat="1"/>
    <row r="94" s="199" customFormat="1"/>
    <row r="95" s="199" customFormat="1"/>
    <row r="96" s="199" customFormat="1"/>
    <row r="97" s="199" customFormat="1"/>
    <row r="98" s="199" customFormat="1"/>
    <row r="99" s="199" customFormat="1"/>
    <row r="100" s="199" customFormat="1"/>
    <row r="101" s="199" customFormat="1"/>
    <row r="102" s="199" customFormat="1"/>
    <row r="103" s="199" customFormat="1"/>
    <row r="104" s="199" customFormat="1"/>
    <row r="105" s="199" customFormat="1"/>
    <row r="106" s="199" customFormat="1"/>
    <row r="107" s="199" customFormat="1"/>
    <row r="108" s="199" customFormat="1"/>
    <row r="109" s="199" customFormat="1"/>
    <row r="110" s="199" customFormat="1"/>
    <row r="111" s="199" customFormat="1"/>
    <row r="112" s="199" customFormat="1"/>
    <row r="113" s="199" customFormat="1"/>
    <row r="114" s="199" customFormat="1"/>
    <row r="115" s="199" customFormat="1"/>
    <row r="116" s="199" customFormat="1"/>
    <row r="117" s="199" customFormat="1"/>
    <row r="118" s="199" customFormat="1"/>
    <row r="119" s="199" customFormat="1"/>
    <row r="120" s="199" customFormat="1"/>
    <row r="121" s="199" customFormat="1"/>
    <row r="122" s="199" customFormat="1"/>
    <row r="123" s="199" customFormat="1"/>
    <row r="124" s="199" customFormat="1"/>
    <row r="125" s="199" customFormat="1"/>
    <row r="126" s="199" customFormat="1"/>
    <row r="127" s="199" customFormat="1"/>
    <row r="128" s="199" customFormat="1"/>
    <row r="129" s="199" customFormat="1"/>
    <row r="130" s="199" customFormat="1"/>
    <row r="131" s="199" customFormat="1"/>
    <row r="132" s="199" customFormat="1"/>
    <row r="133" s="199" customFormat="1"/>
    <row r="134" s="199" customFormat="1"/>
    <row r="135" s="199" customFormat="1"/>
    <row r="136" s="199" customFormat="1"/>
    <row r="137" s="199" customFormat="1"/>
    <row r="138" s="199" customFormat="1"/>
    <row r="139" s="199" customFormat="1"/>
    <row r="140" s="199" customFormat="1"/>
    <row r="141" s="199" customFormat="1"/>
    <row r="142" s="199" customFormat="1"/>
    <row r="143" s="199" customFormat="1"/>
    <row r="144" s="199" customFormat="1"/>
    <row r="145" s="199" customFormat="1"/>
    <row r="146" s="199" customFormat="1"/>
    <row r="147" s="199" customFormat="1"/>
    <row r="148" s="199" customFormat="1"/>
    <row r="149" s="199" customFormat="1"/>
    <row r="150" s="199" customFormat="1"/>
    <row r="151" s="199" customFormat="1"/>
    <row r="152" s="199" customFormat="1"/>
    <row r="153" s="199" customFormat="1"/>
    <row r="154" s="199" customFormat="1"/>
    <row r="155" s="199" customFormat="1"/>
    <row r="156" s="199" customFormat="1"/>
    <row r="157" s="199" customFormat="1"/>
    <row r="158" s="199" customFormat="1"/>
    <row r="159" s="199" customFormat="1"/>
    <row r="160" s="199" customFormat="1"/>
    <row r="161" s="199" customFormat="1"/>
    <row r="162" s="199" customFormat="1"/>
    <row r="163" s="199" customFormat="1"/>
    <row r="164" s="199" customFormat="1"/>
    <row r="165" s="199" customFormat="1"/>
    <row r="166" s="199" customFormat="1"/>
    <row r="167" s="199" customFormat="1"/>
    <row r="168" s="199" customFormat="1"/>
    <row r="169" s="199" customFormat="1"/>
    <row r="170" s="199" customFormat="1"/>
    <row r="171" s="199" customFormat="1"/>
    <row r="172" s="199" customFormat="1"/>
    <row r="173" s="199" customFormat="1"/>
    <row r="174" s="199" customFormat="1"/>
    <row r="175" s="199" customFormat="1"/>
    <row r="176" s="199" customFormat="1"/>
    <row r="177" s="199" customFormat="1"/>
    <row r="178" s="199" customFormat="1"/>
    <row r="179" s="199" customFormat="1"/>
    <row r="180" s="199" customFormat="1"/>
    <row r="181" s="199" customFormat="1"/>
    <row r="182" s="199" customFormat="1"/>
    <row r="183" s="199" customFormat="1"/>
    <row r="184" s="199" customFormat="1"/>
    <row r="185" s="199" customFormat="1"/>
    <row r="186" s="199" customFormat="1"/>
    <row r="187" s="199" customFormat="1"/>
    <row r="188" s="199" customFormat="1"/>
    <row r="189" s="199" customFormat="1"/>
    <row r="190" s="199" customFormat="1"/>
    <row r="191" s="199" customFormat="1"/>
    <row r="192" s="199" customFormat="1"/>
    <row r="193" s="199" customFormat="1"/>
    <row r="194" s="199" customFormat="1"/>
    <row r="195" s="199" customFormat="1"/>
    <row r="196" s="199" customFormat="1"/>
    <row r="197" s="199" customFormat="1"/>
    <row r="198" s="199" customFormat="1"/>
    <row r="199" s="199" customFormat="1"/>
  </sheetData>
  <sheetProtection algorithmName="SHA-512" hashValue="FiwX74YYZ7t/toZ03DFO7SRcDSfk437OXi8d4DqtL4UGSPlOuTGhbyB+zFYSagqSr9RtAlc5tYqqbjy3eMusSA==" saltValue="IWxIhm6Oh8s4O5j7guA7ig==" spinCount="100000" sheet="1" objects="1" scenarios="1"/>
  <mergeCells count="1">
    <mergeCell ref="A1:F1"/>
  </mergeCells>
  <dataValidations count="1">
    <dataValidation allowBlank="1" showInputMessage="1" showErrorMessage="1" prompt="Enter the total number of Other Personnel from years 1 - 5. " sqref="D7" xr:uid="{00000000-0002-0000-0700-000000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theme="5" tint="-0.499984740745262"/>
    <pageSetUpPr fitToPage="1"/>
  </sheetPr>
  <dimension ref="A1:G24"/>
  <sheetViews>
    <sheetView workbookViewId="0">
      <selection activeCell="B2" sqref="B2"/>
    </sheetView>
  </sheetViews>
  <sheetFormatPr defaultRowHeight="14.5"/>
  <cols>
    <col min="1" max="1" width="29.1796875" bestFit="1" customWidth="1"/>
    <col min="2" max="6" width="15.7265625" customWidth="1"/>
    <col min="7" max="7" width="20.7265625" customWidth="1"/>
  </cols>
  <sheetData>
    <row r="1" spans="1:7" ht="15" thickBot="1">
      <c r="A1" s="226"/>
      <c r="B1" s="227" t="s">
        <v>89</v>
      </c>
      <c r="C1" s="228" t="s">
        <v>90</v>
      </c>
      <c r="D1" s="228" t="s">
        <v>91</v>
      </c>
      <c r="E1" s="228" t="s">
        <v>92</v>
      </c>
      <c r="F1" s="228" t="s">
        <v>93</v>
      </c>
      <c r="G1" s="228" t="s">
        <v>100</v>
      </c>
    </row>
    <row r="2" spans="1:7">
      <c r="A2" s="229" t="s">
        <v>192</v>
      </c>
      <c r="B2" s="223">
        <f>+'P-1'!O31</f>
        <v>0</v>
      </c>
      <c r="C2" s="223">
        <f>+'P-2'!Q31</f>
        <v>0</v>
      </c>
      <c r="D2" s="223">
        <f>+'P-3'!R31</f>
        <v>0</v>
      </c>
      <c r="E2" s="223">
        <f>+'P-4'!R31</f>
        <v>0</v>
      </c>
      <c r="F2" s="223">
        <f>+'P-5'!Q31</f>
        <v>0</v>
      </c>
      <c r="G2" s="223">
        <f>SUM(B2:F2)</f>
        <v>0</v>
      </c>
    </row>
    <row r="3" spans="1:7">
      <c r="A3" s="230" t="s">
        <v>159</v>
      </c>
      <c r="B3" s="224">
        <f>+'P-1'!P31</f>
        <v>0</v>
      </c>
      <c r="C3" s="224">
        <f>+'P-2'!R31</f>
        <v>0</v>
      </c>
      <c r="D3" s="224">
        <f>+'P-3'!S31</f>
        <v>0</v>
      </c>
      <c r="E3" s="224">
        <f>+'P-4'!S31</f>
        <v>0</v>
      </c>
      <c r="F3" s="224">
        <f>+'P-5'!R31</f>
        <v>0</v>
      </c>
      <c r="G3" s="224">
        <f>SUM(B3:F3)</f>
        <v>0</v>
      </c>
    </row>
    <row r="4" spans="1:7">
      <c r="A4" s="229" t="s">
        <v>193</v>
      </c>
      <c r="B4" s="223">
        <f>+'NonP(1-5)'!J19</f>
        <v>0</v>
      </c>
      <c r="C4" s="223">
        <f>+'NonP(1-5)'!M19</f>
        <v>0</v>
      </c>
      <c r="D4" s="223">
        <f>+'NonP(1-5)'!P19</f>
        <v>0</v>
      </c>
      <c r="E4" s="223">
        <f>+'NonP(1-5)'!S19</f>
        <v>0</v>
      </c>
      <c r="F4" s="223">
        <f>+'NonP(1-5)'!V19</f>
        <v>0</v>
      </c>
      <c r="G4" s="223">
        <f t="shared" ref="G4:G24" si="0">SUM(B4:F4)</f>
        <v>0</v>
      </c>
    </row>
    <row r="5" spans="1:7">
      <c r="A5" s="230" t="s">
        <v>107</v>
      </c>
      <c r="B5" s="224">
        <f>+'NonP(1-5)'!J24</f>
        <v>0</v>
      </c>
      <c r="C5" s="224">
        <f>+'NonP(1-5)'!M24</f>
        <v>0</v>
      </c>
      <c r="D5" s="224">
        <f>+'NonP(1-5)'!P24</f>
        <v>0</v>
      </c>
      <c r="E5" s="224">
        <f>+'NonP(1-5)'!S24</f>
        <v>0</v>
      </c>
      <c r="F5" s="224">
        <f>+'NonP(1-5)'!V24</f>
        <v>0</v>
      </c>
      <c r="G5" s="224">
        <f t="shared" si="0"/>
        <v>0</v>
      </c>
    </row>
    <row r="6" spans="1:7">
      <c r="A6" s="229" t="s">
        <v>194</v>
      </c>
      <c r="B6" s="223">
        <f>+'NonP(1-5)'!J28</f>
        <v>0</v>
      </c>
      <c r="C6" s="223">
        <f>+'NonP(1-5)'!M28</f>
        <v>0</v>
      </c>
      <c r="D6" s="223">
        <f>+'NonP(1-5)'!P28</f>
        <v>0</v>
      </c>
      <c r="E6" s="223">
        <f>+'NonP(1-5)'!S28</f>
        <v>0</v>
      </c>
      <c r="F6" s="223">
        <f>+'NonP(1-5)'!V28</f>
        <v>0</v>
      </c>
      <c r="G6" s="223">
        <f t="shared" si="0"/>
        <v>0</v>
      </c>
    </row>
    <row r="7" spans="1:7">
      <c r="A7" s="230" t="s">
        <v>195</v>
      </c>
      <c r="B7" s="224">
        <f>+'NonP(1-5)'!J29</f>
        <v>0</v>
      </c>
      <c r="C7" s="224">
        <f>+'NonP(1-5)'!M29</f>
        <v>0</v>
      </c>
      <c r="D7" s="224">
        <f>+'NonP(1-5)'!P29</f>
        <v>0</v>
      </c>
      <c r="E7" s="224">
        <f>+'NonP(1-5)'!S29</f>
        <v>0</v>
      </c>
      <c r="F7" s="224">
        <f>+'NonP(1-5)'!V29</f>
        <v>0</v>
      </c>
      <c r="G7" s="224">
        <f t="shared" si="0"/>
        <v>0</v>
      </c>
    </row>
    <row r="8" spans="1:7">
      <c r="A8" s="229" t="s">
        <v>196</v>
      </c>
      <c r="B8" s="223">
        <f>+'NonP(1-5)'!J30</f>
        <v>0</v>
      </c>
      <c r="C8" s="223">
        <f>+'NonP(1-5)'!M30</f>
        <v>0</v>
      </c>
      <c r="D8" s="223">
        <f>+'NonP(1-5)'!P30</f>
        <v>0</v>
      </c>
      <c r="E8" s="223">
        <f>+'NonP(1-5)'!S30</f>
        <v>0</v>
      </c>
      <c r="F8" s="223">
        <f>+'NonP(1-5)'!V30</f>
        <v>0</v>
      </c>
      <c r="G8" s="223">
        <f t="shared" si="0"/>
        <v>0</v>
      </c>
    </row>
    <row r="9" spans="1:7">
      <c r="A9" s="230" t="s">
        <v>197</v>
      </c>
      <c r="B9" s="224">
        <f>+'NonP(1-5)'!J31</f>
        <v>0</v>
      </c>
      <c r="C9" s="224">
        <f>+'NonP(1-5)'!M31</f>
        <v>0</v>
      </c>
      <c r="D9" s="224">
        <f>+'NonP(1-5)'!P31</f>
        <v>0</v>
      </c>
      <c r="E9" s="224">
        <f>+'NonP(1-5)'!S31</f>
        <v>0</v>
      </c>
      <c r="F9" s="224">
        <f>+'NonP(1-5)'!V31</f>
        <v>0</v>
      </c>
      <c r="G9" s="224">
        <f t="shared" si="0"/>
        <v>0</v>
      </c>
    </row>
    <row r="10" spans="1:7">
      <c r="A10" s="229" t="s">
        <v>198</v>
      </c>
      <c r="B10" s="223">
        <f>+'NonP(1-5)'!J32</f>
        <v>0</v>
      </c>
      <c r="C10" s="223">
        <f>+'NonP(1-5)'!M32</f>
        <v>0</v>
      </c>
      <c r="D10" s="223">
        <f>+'NonP(1-5)'!P32</f>
        <v>0</v>
      </c>
      <c r="E10" s="223">
        <f>+'NonP(1-5)'!S32</f>
        <v>0</v>
      </c>
      <c r="F10" s="223">
        <f>+'NonP(1-5)'!V32</f>
        <v>0</v>
      </c>
      <c r="G10" s="223">
        <f t="shared" si="0"/>
        <v>0</v>
      </c>
    </row>
    <row r="11" spans="1:7">
      <c r="A11" s="230" t="s">
        <v>112</v>
      </c>
      <c r="B11" s="224">
        <f>+'NonP(1-5)'!J36</f>
        <v>0</v>
      </c>
      <c r="C11" s="224">
        <f>+'NonP(1-5)'!M36</f>
        <v>0</v>
      </c>
      <c r="D11" s="224">
        <f>+'NonP(1-5)'!P36</f>
        <v>0</v>
      </c>
      <c r="E11" s="224">
        <f>+'NonP(1-5)'!S36</f>
        <v>0</v>
      </c>
      <c r="F11" s="224">
        <f>+'NonP(1-5)'!V36</f>
        <v>0</v>
      </c>
      <c r="G11" s="224">
        <f t="shared" si="0"/>
        <v>0</v>
      </c>
    </row>
    <row r="12" spans="1:7">
      <c r="A12" s="229" t="s">
        <v>113</v>
      </c>
      <c r="B12" s="223">
        <f>+'NonP(1-5)'!J37</f>
        <v>0</v>
      </c>
      <c r="C12" s="223">
        <f>+'NonP(1-5)'!M37</f>
        <v>0</v>
      </c>
      <c r="D12" s="223">
        <f>+'NonP(1-5)'!P37</f>
        <v>0</v>
      </c>
      <c r="E12" s="223">
        <f>+'NonP(1-5)'!S37</f>
        <v>0</v>
      </c>
      <c r="F12" s="223">
        <f>+'NonP(1-5)'!V37</f>
        <v>0</v>
      </c>
      <c r="G12" s="223">
        <f t="shared" si="0"/>
        <v>0</v>
      </c>
    </row>
    <row r="13" spans="1:7">
      <c r="A13" s="230" t="s">
        <v>114</v>
      </c>
      <c r="B13" s="224">
        <f>+'NonP(1-5)'!J38</f>
        <v>0</v>
      </c>
      <c r="C13" s="224">
        <f>+'NonP(1-5)'!M38</f>
        <v>0</v>
      </c>
      <c r="D13" s="224">
        <f>+'NonP(1-5)'!P38</f>
        <v>0</v>
      </c>
      <c r="E13" s="224">
        <f>+'NonP(1-5)'!S38</f>
        <v>0</v>
      </c>
      <c r="F13" s="224">
        <f>+'NonP(1-5)'!V38</f>
        <v>0</v>
      </c>
      <c r="G13" s="224">
        <f t="shared" si="0"/>
        <v>0</v>
      </c>
    </row>
    <row r="14" spans="1:7">
      <c r="A14" s="229" t="s">
        <v>199</v>
      </c>
      <c r="B14" s="223">
        <f>+'NonP(1-5)'!J39</f>
        <v>0</v>
      </c>
      <c r="C14" s="223">
        <f>+'NonP(1-5)'!M39</f>
        <v>0</v>
      </c>
      <c r="D14" s="223">
        <f>+'NonP(1-5)'!P39</f>
        <v>0</v>
      </c>
      <c r="E14" s="223">
        <f>+'NonP(1-5)'!S39</f>
        <v>0</v>
      </c>
      <c r="F14" s="223">
        <f>+'NonP(1-5)'!V39</f>
        <v>0</v>
      </c>
      <c r="G14" s="223">
        <f t="shared" si="0"/>
        <v>0</v>
      </c>
    </row>
    <row r="15" spans="1:7">
      <c r="A15" s="230" t="s">
        <v>200</v>
      </c>
      <c r="B15" s="224">
        <f>+'NonP(1-5)'!J40</f>
        <v>0</v>
      </c>
      <c r="C15" s="224">
        <f>+'NonP(1-5)'!M40</f>
        <v>0</v>
      </c>
      <c r="D15" s="224">
        <f>+'NonP(1-5)'!P40</f>
        <v>0</v>
      </c>
      <c r="E15" s="224">
        <f>+'NonP(1-5)'!S40</f>
        <v>0</v>
      </c>
      <c r="F15" s="224">
        <f>+'NonP(1-5)'!V40</f>
        <v>0</v>
      </c>
      <c r="G15" s="224">
        <f t="shared" si="0"/>
        <v>0</v>
      </c>
    </row>
    <row r="16" spans="1:7">
      <c r="A16" s="229" t="s">
        <v>201</v>
      </c>
      <c r="B16" s="223">
        <f>+'NonP(1-5)'!J41</f>
        <v>0</v>
      </c>
      <c r="C16" s="223">
        <f>+'NonP(1-5)'!M41</f>
        <v>0</v>
      </c>
      <c r="D16" s="223">
        <f>+'NonP(1-5)'!P41</f>
        <v>0</v>
      </c>
      <c r="E16" s="223">
        <f>+'NonP(1-5)'!S41</f>
        <v>0</v>
      </c>
      <c r="F16" s="223">
        <f>+'NonP(1-5)'!V41</f>
        <v>0</v>
      </c>
      <c r="G16" s="223">
        <f t="shared" si="0"/>
        <v>0</v>
      </c>
    </row>
    <row r="17" spans="1:7">
      <c r="A17" s="230" t="s">
        <v>202</v>
      </c>
      <c r="B17" s="224">
        <f>+'NonP(1-5)'!J42</f>
        <v>0</v>
      </c>
      <c r="C17" s="224">
        <f>+'NonP(1-5)'!M42</f>
        <v>0</v>
      </c>
      <c r="D17" s="224">
        <f>+'NonP(1-5)'!P42</f>
        <v>0</v>
      </c>
      <c r="E17" s="224">
        <f>+'NonP(1-5)'!S42</f>
        <v>0</v>
      </c>
      <c r="F17" s="224">
        <f>+'NonP(1-5)'!V42</f>
        <v>0</v>
      </c>
      <c r="G17" s="224">
        <f t="shared" si="0"/>
        <v>0</v>
      </c>
    </row>
    <row r="18" spans="1:7">
      <c r="A18" s="229" t="s">
        <v>203</v>
      </c>
      <c r="B18" s="223">
        <f>+'NonP(1-5)'!J48</f>
        <v>0</v>
      </c>
      <c r="C18" s="223">
        <f>+'NonP(1-5)'!M48</f>
        <v>0</v>
      </c>
      <c r="D18" s="223">
        <f>+'NonP(1-5)'!P48</f>
        <v>0</v>
      </c>
      <c r="E18" s="223">
        <f>+'NonP(1-5)'!S48</f>
        <v>0</v>
      </c>
      <c r="F18" s="223">
        <f>+'NonP(1-5)'!V48</f>
        <v>0</v>
      </c>
      <c r="G18" s="223">
        <f t="shared" si="0"/>
        <v>0</v>
      </c>
    </row>
    <row r="19" spans="1:7">
      <c r="A19" s="230" t="s">
        <v>204</v>
      </c>
      <c r="B19" s="224">
        <f>+'NonP(1-5)'!J49+'NonP(1-5)'!J50+'NonP(1-5)'!J51+'NonP(1-5)'!J52+'NonP(1-5)'!J53+'NonP(1-5)'!J54+'NonP(1-5)'!J55</f>
        <v>0</v>
      </c>
      <c r="C19" s="224">
        <f>+'NonP(1-5)'!M49+'NonP(1-5)'!M50+'NonP(1-5)'!M51+'NonP(1-5)'!M52+'NonP(1-5)'!M53+'NonP(1-5)'!M54+'NonP(1-5)'!M55</f>
        <v>0</v>
      </c>
      <c r="D19" s="224">
        <f>+'NonP(1-5)'!P49+'NonP(1-5)'!P50+'NonP(1-5)'!P51+'NonP(1-5)'!P52+'NonP(1-5)'!P53+'NonP(1-5)'!P54+'NonP(1-5)'!P55</f>
        <v>0</v>
      </c>
      <c r="E19" s="224">
        <f>+'NonP(1-5)'!S49+'NonP(1-5)'!S50+'NonP(1-5)'!S51+'NonP(1-5)'!S52+'NonP(1-5)'!S53+'NonP(1-5)'!S54+'NonP(1-5)'!S55</f>
        <v>0</v>
      </c>
      <c r="F19" s="224">
        <f>+'NonP(1-5)'!V49+'NonP(1-5)'!V50+'NonP(1-5)'!V51+'NonP(1-5)'!V52+'NonP(1-5)'!V53+'NonP(1-5)'!V54+'NonP(1-5)'!V55</f>
        <v>0</v>
      </c>
      <c r="G19" s="224">
        <f t="shared" si="0"/>
        <v>0</v>
      </c>
    </row>
    <row r="20" spans="1:7">
      <c r="A20" s="229" t="s">
        <v>205</v>
      </c>
      <c r="B20" s="223">
        <f>+'NonP(1-5)'!J59</f>
        <v>0</v>
      </c>
      <c r="C20" s="223">
        <f>+'NonP(1-5)'!M59</f>
        <v>0</v>
      </c>
      <c r="D20" s="223">
        <f>+'NonP(1-5)'!P59</f>
        <v>0</v>
      </c>
      <c r="E20" s="223">
        <f>+'NonP(1-5)'!S59</f>
        <v>0</v>
      </c>
      <c r="F20" s="223">
        <f>+'NonP(1-5)'!V59</f>
        <v>0</v>
      </c>
      <c r="G20" s="223">
        <f t="shared" si="0"/>
        <v>0</v>
      </c>
    </row>
    <row r="21" spans="1:7">
      <c r="A21" s="230" t="s">
        <v>206</v>
      </c>
      <c r="B21" s="224">
        <f>+'NonP(1-5)'!G69</f>
        <v>0</v>
      </c>
      <c r="C21" s="224">
        <f>+'NonP(1-5)'!G70</f>
        <v>0</v>
      </c>
      <c r="D21" s="224">
        <f>+'NonP(1-5)'!G71</f>
        <v>0</v>
      </c>
      <c r="E21" s="224">
        <f>+'NonP(1-5)'!G72</f>
        <v>0</v>
      </c>
      <c r="F21" s="224">
        <f>+'NonP(1-5)'!G73</f>
        <v>0</v>
      </c>
      <c r="G21" s="224">
        <f t="shared" si="0"/>
        <v>0</v>
      </c>
    </row>
    <row r="22" spans="1:7">
      <c r="A22" s="229" t="s">
        <v>207</v>
      </c>
      <c r="B22" s="223">
        <f>+'NonP(1-5)'!J74</f>
        <v>0</v>
      </c>
      <c r="C22" s="223">
        <f>+'NonP(1-5)'!M74</f>
        <v>0</v>
      </c>
      <c r="D22" s="223">
        <f>+'NonP(1-5)'!P74</f>
        <v>0</v>
      </c>
      <c r="E22" s="223">
        <f>+'NonP(1-5)'!S74</f>
        <v>0</v>
      </c>
      <c r="F22" s="223">
        <f>+'NonP(1-5)'!V74</f>
        <v>0</v>
      </c>
      <c r="G22" s="223">
        <f t="shared" si="0"/>
        <v>0</v>
      </c>
    </row>
    <row r="23" spans="1:7">
      <c r="A23" s="230" t="s">
        <v>208</v>
      </c>
      <c r="B23" s="224">
        <f>+'NonP(1-5)'!J79</f>
        <v>0</v>
      </c>
      <c r="C23" s="224">
        <f>+'NonP(1-5)'!M79</f>
        <v>0</v>
      </c>
      <c r="D23" s="224">
        <f>+'NonP(1-5)'!P79</f>
        <v>0</v>
      </c>
      <c r="E23" s="224">
        <f>+'NonP(1-5)'!S79</f>
        <v>0</v>
      </c>
      <c r="F23" s="224">
        <f>+'NonP(1-5)'!V79</f>
        <v>0</v>
      </c>
      <c r="G23" s="224">
        <f t="shared" si="0"/>
        <v>0</v>
      </c>
    </row>
    <row r="24" spans="1:7">
      <c r="A24" s="231" t="s">
        <v>156</v>
      </c>
      <c r="B24" s="225">
        <f>+'NonP(1-5)'!J99</f>
        <v>0</v>
      </c>
      <c r="C24" s="225">
        <f>+'NonP(1-5)'!M99</f>
        <v>0</v>
      </c>
      <c r="D24" s="225">
        <f>+'NonP(1-5)'!P99</f>
        <v>0</v>
      </c>
      <c r="E24" s="225">
        <f>+'NonP(1-5)'!S99</f>
        <v>0</v>
      </c>
      <c r="F24" s="225">
        <f>+'NonP(1-5)'!V99</f>
        <v>0</v>
      </c>
      <c r="G24" s="225">
        <f t="shared" si="0"/>
        <v>0</v>
      </c>
    </row>
  </sheetData>
  <sheetProtection algorithmName="SHA-512" hashValue="sRUzcQGtPO8jjatmrlUXh3d5MpG610GgiSWKhurISvpHhBx76ZHzAm8Qr5fhKNhjcukGL21KKW/YJ0wE14Wa3Q==" saltValue="rUFDa3CxHN8ofNSnN55oUA==" spinCount="100000" sheet="1" objects="1" scenarios="1"/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Cover</vt:lpstr>
      <vt:lpstr>P-1</vt:lpstr>
      <vt:lpstr>P-2</vt:lpstr>
      <vt:lpstr>P-3</vt:lpstr>
      <vt:lpstr>P-4</vt:lpstr>
      <vt:lpstr>P-5</vt:lpstr>
      <vt:lpstr>NonP(1-5)</vt:lpstr>
      <vt:lpstr>Summary 1-5</vt:lpstr>
      <vt:lpstr>PHS-style Summary</vt:lpstr>
      <vt:lpstr>Sub</vt:lpstr>
      <vt:lpstr>Reference</vt:lpstr>
      <vt:lpstr>EmployeeClass</vt:lpstr>
      <vt:lpstr>HI_inflation</vt:lpstr>
      <vt:lpstr>Ins_Mthly</vt:lpstr>
      <vt:lpstr>InsuranceRate</vt:lpstr>
      <vt:lpstr>None</vt:lpstr>
      <vt:lpstr>Prefix</vt:lpstr>
      <vt:lpstr>Cover!Print_Area</vt:lpstr>
      <vt:lpstr>'NonP(1-5)'!Print_Area</vt:lpstr>
      <vt:lpstr>'P-1'!Print_Area</vt:lpstr>
      <vt:lpstr>'P-2'!Print_Area</vt:lpstr>
      <vt:lpstr>'P-3'!Print_Area</vt:lpstr>
      <vt:lpstr>'P-4'!Print_Area</vt:lpstr>
      <vt:lpstr>'P-5'!Print_Area</vt:lpstr>
      <vt:lpstr>Reference!Print_Area</vt:lpstr>
      <vt:lpstr>Sub!Print_Area</vt:lpstr>
      <vt:lpstr>'Summary 1-5'!Print_Area</vt:lpstr>
      <vt:lpstr>'NonP(1-5)'!Print_Titles</vt:lpstr>
      <vt:lpstr>'Summary 1-5'!Print_Titles</vt:lpstr>
      <vt:lpstr>ProjectRole</vt:lpstr>
      <vt:lpstr>Suffix</vt:lpstr>
    </vt:vector>
  </TitlesOfParts>
  <Manager/>
  <Company>University of South Florida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PGEISLER</dc:creator>
  <cp:keywords/>
  <dc:description/>
  <cp:lastModifiedBy>Deena Vanderbosch</cp:lastModifiedBy>
  <cp:revision/>
  <dcterms:created xsi:type="dcterms:W3CDTF">2009-08-11T16:04:38Z</dcterms:created>
  <dcterms:modified xsi:type="dcterms:W3CDTF">2024-07-15T12:49:13Z</dcterms:modified>
  <cp:category/>
  <cp:contentStatus/>
</cp:coreProperties>
</file>