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rbeckford\Documents\FY21-22\Pres Law Project\"/>
    </mc:Choice>
  </mc:AlternateContent>
  <xr:revisionPtr revIDLastSave="0" documentId="13_ncr:1_{600CC1AE-2F13-4D94-97E3-25F7587393C5}" xr6:coauthVersionLast="47" xr6:coauthVersionMax="47" xr10:uidLastSave="{00000000-0000-0000-0000-000000000000}"/>
  <bookViews>
    <workbookView xWindow="-98" yWindow="-98" windowWidth="20715" windowHeight="13276" firstSheet="1" activeTab="1" xr2:uid="{00000000-000D-0000-FFFF-FFFF00000000}"/>
  </bookViews>
  <sheets>
    <sheet name="Instructions" sheetId="2" state="hidden" r:id="rId1"/>
    <sheet name="FY 19-20 Summary" sheetId="9" r:id="rId2"/>
    <sheet name="PCard FY 19-20 Summary" sheetId="48" state="hidden" r:id="rId3"/>
    <sheet name="AP Spend By Department" sheetId="45" r:id="rId4"/>
    <sheet name="PCard Spend by Department" sheetId="47" r:id="rId5"/>
    <sheet name="Spend by Supplier-Div Code" sheetId="46" r:id="rId6"/>
    <sheet name="Tier 2 Spend by Supplier" sheetId="49" r:id="rId7"/>
    <sheet name="Jun Summary Report " sheetId="43" state="hidden" r:id="rId8"/>
    <sheet name="May Summary Report " sheetId="42" state="hidden" r:id="rId9"/>
    <sheet name="Apr Summary Report" sheetId="41" state="hidden" r:id="rId10"/>
    <sheet name="Mar Summary Report" sheetId="40" state="hidden" r:id="rId11"/>
    <sheet name="Feb Summary Report " sheetId="39" state="hidden" r:id="rId12"/>
    <sheet name="Jan Summary Report" sheetId="38" state="hidden" r:id="rId13"/>
    <sheet name="Nov Summary Report  " sheetId="36" state="hidden" r:id="rId14"/>
    <sheet name="Dec Summary Report" sheetId="37" state="hidden" r:id="rId15"/>
    <sheet name="Oct Summary Report " sheetId="35" state="hidden" r:id="rId16"/>
    <sheet name="Sept Summary Report" sheetId="34" state="hidden" r:id="rId17"/>
    <sheet name="Aug Summary Report " sheetId="33" state="hidden" r:id="rId18"/>
    <sheet name="July Summary Report" sheetId="31" state="hidden" r:id="rId19"/>
    <sheet name="Filter Examples" sheetId="32" state="hidden" r:id="rId20"/>
  </sheets>
  <externalReferences>
    <externalReference r:id="rId21"/>
  </externalReferences>
  <calcPr calcId="191029"/>
  <pivotCaches>
    <pivotCache cacheId="0" r:id="rId22"/>
    <pivotCache cacheId="1" r:id="rId2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9" l="1"/>
  <c r="D25" i="9"/>
  <c r="O15" i="9" l="1"/>
  <c r="K17" i="9"/>
  <c r="K18" i="9"/>
  <c r="K19" i="9"/>
  <c r="K20" i="9"/>
  <c r="K21" i="9"/>
  <c r="K22" i="9"/>
  <c r="K16" i="9"/>
  <c r="L17" i="9"/>
  <c r="L18" i="9"/>
  <c r="L19" i="9"/>
  <c r="L20" i="9"/>
  <c r="L21" i="9"/>
  <c r="L22" i="9"/>
  <c r="L16" i="9"/>
  <c r="N16" i="9" s="1"/>
  <c r="O21" i="9" l="1"/>
  <c r="N21" i="9"/>
  <c r="O17" i="9"/>
  <c r="N17" i="9"/>
  <c r="O20" i="9"/>
  <c r="N20" i="9"/>
  <c r="N22" i="9"/>
  <c r="O22" i="9"/>
  <c r="N18" i="9"/>
  <c r="O18" i="9"/>
  <c r="N19" i="9"/>
  <c r="O19" i="9"/>
  <c r="K23" i="9"/>
  <c r="K26" i="9" s="1"/>
  <c r="O16" i="9"/>
  <c r="D35" i="48" l="1"/>
  <c r="L33" i="48"/>
  <c r="H33" i="48"/>
  <c r="J32" i="48"/>
  <c r="I32" i="48"/>
  <c r="J31" i="48"/>
  <c r="I31" i="48"/>
  <c r="J30" i="48"/>
  <c r="I30" i="48"/>
  <c r="J29" i="48"/>
  <c r="I29" i="48"/>
  <c r="J26" i="48"/>
  <c r="J33" i="48" s="1"/>
  <c r="J35" i="48" s="1"/>
  <c r="I26" i="48"/>
  <c r="I33" i="48" s="1"/>
  <c r="I35" i="48" s="1"/>
  <c r="G26" i="48"/>
  <c r="G35" i="48" s="1"/>
  <c r="H24" i="48"/>
  <c r="L24" i="48" s="1"/>
  <c r="K23" i="48"/>
  <c r="J23" i="48"/>
  <c r="I23" i="48"/>
  <c r="H23" i="48"/>
  <c r="F23" i="48"/>
  <c r="L23" i="48" s="1"/>
  <c r="K22" i="48"/>
  <c r="J22" i="48"/>
  <c r="I22" i="48"/>
  <c r="H22" i="48"/>
  <c r="L22" i="48" s="1"/>
  <c r="F22" i="48"/>
  <c r="K21" i="48"/>
  <c r="J21" i="48"/>
  <c r="I21" i="48"/>
  <c r="H21" i="48"/>
  <c r="F21" i="48"/>
  <c r="F26" i="48" s="1"/>
  <c r="F35" i="48" s="1"/>
  <c r="K20" i="48"/>
  <c r="J20" i="48"/>
  <c r="I20" i="48"/>
  <c r="H20" i="48"/>
  <c r="F20" i="48"/>
  <c r="L20" i="48" s="1"/>
  <c r="K19" i="48"/>
  <c r="J19" i="48"/>
  <c r="I19" i="48"/>
  <c r="H19" i="48"/>
  <c r="L19" i="48" s="1"/>
  <c r="J18" i="48"/>
  <c r="I18" i="48"/>
  <c r="H18" i="48"/>
  <c r="H26" i="48" s="1"/>
  <c r="H35" i="48" s="1"/>
  <c r="F18" i="48"/>
  <c r="L18" i="48" s="1"/>
  <c r="M460" i="47"/>
  <c r="L460" i="47"/>
  <c r="K460" i="47"/>
  <c r="J460" i="47"/>
  <c r="I460" i="47"/>
  <c r="H460" i="47"/>
  <c r="G460" i="47"/>
  <c r="F460" i="47"/>
  <c r="E460" i="47"/>
  <c r="D460" i="47"/>
  <c r="C460" i="47"/>
  <c r="B460" i="47"/>
  <c r="N458" i="47"/>
  <c r="N457" i="47"/>
  <c r="N456" i="47"/>
  <c r="N455" i="47"/>
  <c r="N454" i="47"/>
  <c r="N453" i="47"/>
  <c r="N452" i="47"/>
  <c r="N451" i="47"/>
  <c r="N450" i="47"/>
  <c r="N449" i="47"/>
  <c r="N448" i="47"/>
  <c r="N447" i="47"/>
  <c r="N446" i="47"/>
  <c r="N445" i="47"/>
  <c r="N444" i="47"/>
  <c r="N443" i="47"/>
  <c r="N442" i="47"/>
  <c r="N441" i="47"/>
  <c r="N440" i="47"/>
  <c r="N439" i="47"/>
  <c r="N438" i="47"/>
  <c r="N437" i="47"/>
  <c r="N436" i="47"/>
  <c r="N435" i="47"/>
  <c r="N434" i="47"/>
  <c r="N433" i="47"/>
  <c r="N432" i="47"/>
  <c r="N431" i="47"/>
  <c r="N430" i="47"/>
  <c r="N429" i="47"/>
  <c r="N428" i="47"/>
  <c r="N427" i="47"/>
  <c r="N426" i="47"/>
  <c r="N425" i="47"/>
  <c r="N424" i="47"/>
  <c r="N423" i="47"/>
  <c r="N422" i="47"/>
  <c r="N421" i="47"/>
  <c r="N420" i="47"/>
  <c r="N419" i="47"/>
  <c r="N418" i="47"/>
  <c r="N417" i="47"/>
  <c r="N416" i="47"/>
  <c r="N415" i="47"/>
  <c r="N414" i="47"/>
  <c r="N413" i="47"/>
  <c r="N412" i="47"/>
  <c r="N411" i="47"/>
  <c r="N410" i="47"/>
  <c r="N409" i="47"/>
  <c r="N408" i="47"/>
  <c r="N407" i="47"/>
  <c r="N406" i="47"/>
  <c r="N405" i="47"/>
  <c r="N404" i="47"/>
  <c r="N403" i="47"/>
  <c r="N402" i="47"/>
  <c r="N401" i="47"/>
  <c r="N400" i="47"/>
  <c r="N399" i="47"/>
  <c r="N398" i="47"/>
  <c r="N397" i="47"/>
  <c r="N396" i="47"/>
  <c r="N395" i="47"/>
  <c r="N394" i="47"/>
  <c r="N393" i="47"/>
  <c r="N392" i="47"/>
  <c r="N391" i="47"/>
  <c r="N390" i="47"/>
  <c r="N389" i="47"/>
  <c r="N388" i="47"/>
  <c r="N387" i="47"/>
  <c r="N386" i="47"/>
  <c r="N385" i="47"/>
  <c r="N384" i="47"/>
  <c r="N383" i="47"/>
  <c r="N382" i="47"/>
  <c r="N381" i="47"/>
  <c r="N380" i="47"/>
  <c r="N379" i="47"/>
  <c r="N378" i="47"/>
  <c r="N377" i="47"/>
  <c r="N376" i="47"/>
  <c r="N375" i="47"/>
  <c r="N374" i="47"/>
  <c r="N373" i="47"/>
  <c r="N372" i="47"/>
  <c r="N371" i="47"/>
  <c r="N370" i="47"/>
  <c r="N369" i="47"/>
  <c r="N368" i="47"/>
  <c r="N367" i="47"/>
  <c r="N366" i="47"/>
  <c r="N365" i="47"/>
  <c r="N364" i="47"/>
  <c r="N363" i="47"/>
  <c r="N362" i="47"/>
  <c r="N361" i="47"/>
  <c r="N360" i="47"/>
  <c r="N359" i="47"/>
  <c r="N358" i="47"/>
  <c r="N357" i="47"/>
  <c r="N356" i="47"/>
  <c r="N355" i="47"/>
  <c r="N354" i="47"/>
  <c r="N353" i="47"/>
  <c r="N352" i="47"/>
  <c r="N351" i="47"/>
  <c r="N350" i="47"/>
  <c r="N349" i="47"/>
  <c r="N348" i="47"/>
  <c r="N347" i="47"/>
  <c r="N346" i="47"/>
  <c r="N345" i="47"/>
  <c r="N344" i="47"/>
  <c r="N343" i="47"/>
  <c r="N342" i="47"/>
  <c r="N341" i="47"/>
  <c r="N340" i="47"/>
  <c r="N339" i="47"/>
  <c r="N338" i="47"/>
  <c r="N337" i="47"/>
  <c r="N336" i="47"/>
  <c r="N335" i="47"/>
  <c r="N334" i="47"/>
  <c r="N333" i="47"/>
  <c r="N332" i="47"/>
  <c r="N331" i="47"/>
  <c r="N330" i="47"/>
  <c r="N329" i="47"/>
  <c r="N328" i="47"/>
  <c r="N327" i="47"/>
  <c r="N326" i="47"/>
  <c r="N325" i="47"/>
  <c r="N324" i="47"/>
  <c r="N323" i="47"/>
  <c r="N322" i="47"/>
  <c r="N321" i="47"/>
  <c r="N320" i="47"/>
  <c r="N319" i="47"/>
  <c r="N318" i="47"/>
  <c r="N317" i="47"/>
  <c r="N316" i="47"/>
  <c r="N315" i="47"/>
  <c r="N314" i="47"/>
  <c r="N313" i="47"/>
  <c r="N312" i="47"/>
  <c r="N311" i="47"/>
  <c r="N310" i="47"/>
  <c r="N309" i="47"/>
  <c r="N308" i="47"/>
  <c r="N307" i="47"/>
  <c r="N306" i="47"/>
  <c r="N305" i="47"/>
  <c r="N304" i="47"/>
  <c r="N303" i="47"/>
  <c r="N302" i="47"/>
  <c r="N301" i="47"/>
  <c r="N300" i="47"/>
  <c r="N299" i="47"/>
  <c r="N298" i="47"/>
  <c r="N297" i="47"/>
  <c r="N296" i="47"/>
  <c r="N295" i="47"/>
  <c r="N294" i="47"/>
  <c r="N293" i="47"/>
  <c r="N292" i="47"/>
  <c r="N291" i="47"/>
  <c r="N290" i="47"/>
  <c r="N289" i="47"/>
  <c r="N288" i="47"/>
  <c r="N287" i="47"/>
  <c r="N286" i="47"/>
  <c r="N285" i="47"/>
  <c r="N284" i="47"/>
  <c r="N283" i="47"/>
  <c r="N282" i="47"/>
  <c r="N281" i="47"/>
  <c r="N280" i="47"/>
  <c r="N279" i="47"/>
  <c r="N278" i="47"/>
  <c r="N277" i="47"/>
  <c r="N276" i="47"/>
  <c r="N275" i="47"/>
  <c r="N274" i="47"/>
  <c r="N273" i="47"/>
  <c r="N272" i="47"/>
  <c r="N271" i="47"/>
  <c r="N270" i="47"/>
  <c r="N269" i="47"/>
  <c r="N268" i="47"/>
  <c r="N267" i="47"/>
  <c r="N266" i="47"/>
  <c r="N265" i="47"/>
  <c r="N264" i="47"/>
  <c r="N263" i="47"/>
  <c r="N262" i="47"/>
  <c r="N261" i="47"/>
  <c r="N260" i="47"/>
  <c r="N259" i="47"/>
  <c r="N258" i="47"/>
  <c r="N257" i="47"/>
  <c r="N256" i="47"/>
  <c r="N255" i="47"/>
  <c r="N254" i="47"/>
  <c r="N253" i="47"/>
  <c r="N252" i="47"/>
  <c r="N251" i="47"/>
  <c r="N250" i="47"/>
  <c r="N249" i="47"/>
  <c r="N248" i="47"/>
  <c r="N247" i="47"/>
  <c r="N246" i="47"/>
  <c r="N245" i="47"/>
  <c r="N244" i="47"/>
  <c r="N243" i="47"/>
  <c r="N242" i="47"/>
  <c r="N241" i="47"/>
  <c r="N240" i="47"/>
  <c r="N239" i="47"/>
  <c r="N238" i="47"/>
  <c r="N237" i="47"/>
  <c r="N236" i="47"/>
  <c r="N235" i="47"/>
  <c r="N234" i="47"/>
  <c r="N233" i="47"/>
  <c r="N232" i="47"/>
  <c r="N231" i="47"/>
  <c r="N230" i="47"/>
  <c r="N229" i="47"/>
  <c r="N228" i="47"/>
  <c r="N227" i="47"/>
  <c r="N226" i="47"/>
  <c r="N225" i="47"/>
  <c r="N224" i="47"/>
  <c r="N223" i="47"/>
  <c r="N222" i="47"/>
  <c r="N221" i="47"/>
  <c r="N220" i="47"/>
  <c r="N219" i="47"/>
  <c r="N218" i="47"/>
  <c r="N217" i="47"/>
  <c r="N216" i="47"/>
  <c r="N215" i="47"/>
  <c r="N214" i="47"/>
  <c r="N213" i="47"/>
  <c r="N212" i="47"/>
  <c r="N211" i="47"/>
  <c r="N210" i="47"/>
  <c r="N209" i="47"/>
  <c r="N208" i="47"/>
  <c r="N207" i="47"/>
  <c r="N206" i="47"/>
  <c r="N205" i="47"/>
  <c r="N204" i="47"/>
  <c r="N203" i="47"/>
  <c r="N202" i="47"/>
  <c r="N201" i="47"/>
  <c r="N200" i="47"/>
  <c r="N199" i="47"/>
  <c r="N198" i="47"/>
  <c r="N197" i="47"/>
  <c r="N196" i="47"/>
  <c r="N195" i="47"/>
  <c r="N194" i="47"/>
  <c r="N193" i="47"/>
  <c r="N192" i="47"/>
  <c r="N191" i="47"/>
  <c r="N190" i="47"/>
  <c r="N189" i="47"/>
  <c r="N188" i="47"/>
  <c r="N187" i="47"/>
  <c r="N186" i="47"/>
  <c r="N185" i="47"/>
  <c r="N184" i="47"/>
  <c r="N183" i="47"/>
  <c r="N182" i="47"/>
  <c r="N181" i="47"/>
  <c r="N180" i="47"/>
  <c r="N179" i="47"/>
  <c r="N178" i="47"/>
  <c r="N177" i="47"/>
  <c r="N176" i="47"/>
  <c r="N175" i="47"/>
  <c r="N174" i="47"/>
  <c r="N173" i="47"/>
  <c r="N172" i="47"/>
  <c r="N171" i="47"/>
  <c r="N170" i="47"/>
  <c r="N169" i="47"/>
  <c r="N168" i="47"/>
  <c r="N167" i="47"/>
  <c r="N166" i="47"/>
  <c r="N165" i="47"/>
  <c r="N164" i="47"/>
  <c r="N163" i="47"/>
  <c r="N162" i="47"/>
  <c r="N161" i="47"/>
  <c r="N160" i="47"/>
  <c r="N159" i="47"/>
  <c r="N158" i="47"/>
  <c r="N157" i="47"/>
  <c r="N156" i="47"/>
  <c r="N155" i="47"/>
  <c r="N154" i="47"/>
  <c r="N153" i="47"/>
  <c r="N152" i="47"/>
  <c r="N151" i="47"/>
  <c r="N150" i="47"/>
  <c r="N149" i="47"/>
  <c r="N148" i="47"/>
  <c r="N147" i="47"/>
  <c r="N146" i="47"/>
  <c r="N145" i="47"/>
  <c r="N144" i="47"/>
  <c r="N143" i="47"/>
  <c r="N142" i="47"/>
  <c r="N141" i="47"/>
  <c r="N140" i="47"/>
  <c r="N139" i="47"/>
  <c r="N138" i="47"/>
  <c r="N137" i="47"/>
  <c r="N136" i="47"/>
  <c r="N135" i="47"/>
  <c r="N134" i="47"/>
  <c r="N133" i="47"/>
  <c r="N132" i="47"/>
  <c r="N131" i="47"/>
  <c r="N130" i="47"/>
  <c r="N129" i="47"/>
  <c r="N128" i="47"/>
  <c r="N127" i="47"/>
  <c r="N126" i="47"/>
  <c r="N125" i="47"/>
  <c r="N124" i="47"/>
  <c r="N123" i="47"/>
  <c r="N122" i="47"/>
  <c r="N121" i="47"/>
  <c r="N120" i="47"/>
  <c r="N119" i="47"/>
  <c r="N118" i="47"/>
  <c r="N117" i="47"/>
  <c r="N116" i="47"/>
  <c r="N115" i="47"/>
  <c r="N114" i="47"/>
  <c r="N113" i="47"/>
  <c r="N112" i="47"/>
  <c r="N111" i="47"/>
  <c r="N110" i="47"/>
  <c r="N109" i="47"/>
  <c r="N108" i="47"/>
  <c r="N107" i="47"/>
  <c r="N106" i="47"/>
  <c r="N105" i="47"/>
  <c r="N104" i="47"/>
  <c r="N103" i="47"/>
  <c r="N102" i="47"/>
  <c r="N101" i="47"/>
  <c r="N100" i="47"/>
  <c r="N99" i="47"/>
  <c r="N98" i="47"/>
  <c r="N97" i="47"/>
  <c r="N96" i="47"/>
  <c r="N95" i="47"/>
  <c r="N94" i="47"/>
  <c r="N93" i="47"/>
  <c r="N92" i="47"/>
  <c r="N91" i="47"/>
  <c r="N90" i="47"/>
  <c r="N89" i="47"/>
  <c r="N88" i="47"/>
  <c r="N87" i="47"/>
  <c r="N86" i="47"/>
  <c r="N85" i="47"/>
  <c r="N84" i="47"/>
  <c r="N83" i="47"/>
  <c r="N82" i="47"/>
  <c r="N81" i="47"/>
  <c r="N80" i="47"/>
  <c r="N79" i="47"/>
  <c r="N78" i="47"/>
  <c r="N77" i="47"/>
  <c r="N76" i="47"/>
  <c r="N75" i="47"/>
  <c r="N74" i="47"/>
  <c r="N73" i="47"/>
  <c r="N72" i="47"/>
  <c r="N71" i="47"/>
  <c r="N70" i="47"/>
  <c r="N69" i="47"/>
  <c r="N68" i="47"/>
  <c r="N67" i="47"/>
  <c r="N66" i="47"/>
  <c r="N65" i="47"/>
  <c r="N64" i="47"/>
  <c r="N63" i="47"/>
  <c r="N62" i="47"/>
  <c r="N61" i="47"/>
  <c r="N60" i="47"/>
  <c r="N59" i="47"/>
  <c r="N58" i="47"/>
  <c r="N57" i="47"/>
  <c r="N56" i="47"/>
  <c r="N55" i="47"/>
  <c r="N54" i="47"/>
  <c r="N53" i="47"/>
  <c r="N52" i="47"/>
  <c r="N51" i="47"/>
  <c r="N50" i="47"/>
  <c r="N49" i="47"/>
  <c r="N48" i="47"/>
  <c r="N47" i="47"/>
  <c r="N46" i="47"/>
  <c r="N45" i="47"/>
  <c r="N44" i="47"/>
  <c r="N43" i="47"/>
  <c r="N42" i="47"/>
  <c r="N41" i="47"/>
  <c r="N40" i="47"/>
  <c r="N39" i="47"/>
  <c r="N38" i="47"/>
  <c r="N37" i="47"/>
  <c r="N36" i="47"/>
  <c r="N35" i="47"/>
  <c r="N34" i="47"/>
  <c r="N33" i="47"/>
  <c r="N32" i="47"/>
  <c r="N31" i="47"/>
  <c r="N30" i="47"/>
  <c r="N29" i="47"/>
  <c r="N28" i="47"/>
  <c r="N27" i="47"/>
  <c r="N26" i="47"/>
  <c r="N25" i="47"/>
  <c r="N24" i="47"/>
  <c r="N23" i="47"/>
  <c r="N22" i="47"/>
  <c r="N21" i="47"/>
  <c r="N20" i="47"/>
  <c r="N19" i="47"/>
  <c r="N18" i="47"/>
  <c r="N17" i="47"/>
  <c r="N16" i="47"/>
  <c r="N15" i="47"/>
  <c r="N14" i="47"/>
  <c r="N13" i="47"/>
  <c r="N12" i="47"/>
  <c r="N11" i="47"/>
  <c r="N10" i="47"/>
  <c r="N9" i="47"/>
  <c r="N8" i="47"/>
  <c r="N7" i="47"/>
  <c r="N6" i="47"/>
  <c r="N5" i="47"/>
  <c r="N4" i="47"/>
  <c r="N3" i="47"/>
  <c r="N2" i="47"/>
  <c r="N460" i="47" s="1"/>
  <c r="L21" i="48" l="1"/>
  <c r="L26" i="48" s="1"/>
  <c r="L35" i="48" l="1"/>
  <c r="N24" i="48"/>
  <c r="N21" i="48"/>
  <c r="N29" i="48" l="1"/>
  <c r="N31" i="48"/>
  <c r="N23" i="48"/>
  <c r="N20" i="48"/>
  <c r="N22" i="48"/>
  <c r="N18" i="48"/>
  <c r="N19" i="48"/>
  <c r="N35" i="48" l="1"/>
  <c r="M168" i="45" l="1"/>
  <c r="L168" i="45"/>
  <c r="K168" i="45"/>
  <c r="J168" i="45"/>
  <c r="I168" i="45"/>
  <c r="H168" i="45"/>
  <c r="G168" i="45"/>
  <c r="F168" i="45"/>
  <c r="E168" i="45"/>
  <c r="D168" i="45"/>
  <c r="C168" i="45"/>
  <c r="B168" i="45"/>
  <c r="N168" i="45" s="1"/>
  <c r="N167" i="45"/>
  <c r="N166" i="45"/>
  <c r="N165" i="45"/>
  <c r="N164" i="45"/>
  <c r="N163" i="45"/>
  <c r="N162" i="45"/>
  <c r="N161" i="45"/>
  <c r="N160" i="45"/>
  <c r="N159" i="45"/>
  <c r="N158" i="45"/>
  <c r="N157" i="45"/>
  <c r="N156" i="45"/>
  <c r="N155" i="45"/>
  <c r="N154" i="45"/>
  <c r="N153" i="45"/>
  <c r="N152" i="45"/>
  <c r="N151" i="45"/>
  <c r="N150" i="45"/>
  <c r="N149" i="45"/>
  <c r="N148" i="45"/>
  <c r="N147" i="45"/>
  <c r="N146" i="45"/>
  <c r="N145" i="45"/>
  <c r="N144" i="45"/>
  <c r="N143" i="45"/>
  <c r="N142" i="45"/>
  <c r="N141" i="45"/>
  <c r="N140" i="45"/>
  <c r="N139" i="45"/>
  <c r="N138" i="45"/>
  <c r="N137" i="45"/>
  <c r="N136" i="45"/>
  <c r="N135" i="45"/>
  <c r="N134" i="45"/>
  <c r="N133" i="45"/>
  <c r="N132" i="45"/>
  <c r="N131" i="45"/>
  <c r="N130" i="45"/>
  <c r="N129" i="45"/>
  <c r="N128" i="45"/>
  <c r="N127" i="45"/>
  <c r="N126" i="45"/>
  <c r="N125" i="45"/>
  <c r="N124" i="45"/>
  <c r="N123" i="45"/>
  <c r="N122" i="45"/>
  <c r="N121" i="45"/>
  <c r="N120" i="45"/>
  <c r="N119" i="45"/>
  <c r="N118" i="45"/>
  <c r="N117" i="45"/>
  <c r="N116" i="45"/>
  <c r="N115" i="45"/>
  <c r="N114" i="45"/>
  <c r="N113" i="45"/>
  <c r="N112" i="45"/>
  <c r="N111" i="45"/>
  <c r="N110" i="45"/>
  <c r="N109" i="45"/>
  <c r="N108" i="45"/>
  <c r="N107" i="45"/>
  <c r="N106" i="45"/>
  <c r="N105" i="45"/>
  <c r="N104" i="45"/>
  <c r="N103" i="45"/>
  <c r="N102" i="45"/>
  <c r="N101" i="45"/>
  <c r="N100" i="45"/>
  <c r="N99" i="45"/>
  <c r="N98" i="45"/>
  <c r="N97" i="45"/>
  <c r="N96" i="45"/>
  <c r="N95" i="45"/>
  <c r="N94" i="45"/>
  <c r="N93" i="45"/>
  <c r="N92" i="45"/>
  <c r="N91" i="45"/>
  <c r="N90" i="45"/>
  <c r="N89" i="45"/>
  <c r="N88" i="45"/>
  <c r="N87" i="45"/>
  <c r="N86" i="45"/>
  <c r="N85" i="45"/>
  <c r="N84" i="45"/>
  <c r="N83" i="45"/>
  <c r="N82" i="45"/>
  <c r="N81" i="45"/>
  <c r="N80" i="45"/>
  <c r="N79" i="45"/>
  <c r="N78" i="45"/>
  <c r="N77" i="45"/>
  <c r="N76" i="45"/>
  <c r="N75" i="45"/>
  <c r="N74" i="45"/>
  <c r="N73" i="45"/>
  <c r="N72" i="45"/>
  <c r="N71" i="45"/>
  <c r="N70" i="45"/>
  <c r="N69" i="45"/>
  <c r="N68" i="45"/>
  <c r="N67" i="45"/>
  <c r="N66" i="45"/>
  <c r="N65" i="45"/>
  <c r="N64" i="45"/>
  <c r="N63" i="45"/>
  <c r="N62" i="45"/>
  <c r="N61" i="45"/>
  <c r="N60" i="45"/>
  <c r="N59" i="45"/>
  <c r="N58" i="45"/>
  <c r="N57" i="45"/>
  <c r="N56" i="45"/>
  <c r="N55" i="45"/>
  <c r="N54" i="45"/>
  <c r="N53" i="45"/>
  <c r="N52" i="45"/>
  <c r="N51" i="45"/>
  <c r="N50" i="45"/>
  <c r="N49" i="45"/>
  <c r="N48" i="45"/>
  <c r="N47" i="45"/>
  <c r="N46" i="45"/>
  <c r="N45" i="45"/>
  <c r="N44" i="45"/>
  <c r="N43" i="45"/>
  <c r="N42" i="45"/>
  <c r="N41" i="45"/>
  <c r="N40" i="45"/>
  <c r="N39" i="45"/>
  <c r="N38" i="45"/>
  <c r="N37" i="45"/>
  <c r="N36" i="45"/>
  <c r="N35" i="45"/>
  <c r="N34" i="45"/>
  <c r="N33" i="45"/>
  <c r="N32" i="45"/>
  <c r="N31" i="45"/>
  <c r="N30" i="45"/>
  <c r="N29" i="45"/>
  <c r="N28" i="45"/>
  <c r="N27" i="45"/>
  <c r="N26" i="45"/>
  <c r="N25" i="45"/>
  <c r="N24" i="45"/>
  <c r="N23" i="45"/>
  <c r="N22" i="45"/>
  <c r="N21" i="45"/>
  <c r="N20" i="45"/>
  <c r="N19" i="45"/>
  <c r="N18" i="45"/>
  <c r="N17" i="45"/>
  <c r="N16" i="45"/>
  <c r="N15" i="45"/>
  <c r="N14" i="45"/>
  <c r="N13" i="45"/>
  <c r="N12" i="45"/>
  <c r="N11" i="45"/>
  <c r="N10" i="45"/>
  <c r="N9" i="45"/>
  <c r="N8" i="45"/>
  <c r="N7" i="45"/>
  <c r="N6" i="45"/>
  <c r="N5" i="45"/>
  <c r="N4" i="45"/>
  <c r="N3" i="45"/>
  <c r="N2" i="45"/>
  <c r="L30" i="43"/>
  <c r="C40" i="43"/>
  <c r="E40" i="43"/>
  <c r="G40" i="43"/>
  <c r="H40" i="43"/>
  <c r="D41" i="43"/>
  <c r="E41" i="43"/>
  <c r="F25" i="31"/>
  <c r="L28" i="34"/>
  <c r="L23" i="42"/>
  <c r="I16" i="9"/>
  <c r="J16" i="9"/>
  <c r="I17" i="9"/>
  <c r="J17" i="9"/>
  <c r="I18" i="9"/>
  <c r="J18" i="9"/>
  <c r="I19" i="9"/>
  <c r="J19" i="9"/>
  <c r="I20" i="9"/>
  <c r="J20" i="9"/>
  <c r="I21" i="9"/>
  <c r="J21" i="9"/>
  <c r="I22" i="9"/>
  <c r="J22" i="9"/>
  <c r="J33" i="43"/>
  <c r="J26" i="9" s="1"/>
  <c r="I33" i="43"/>
  <c r="I26" i="9" s="1"/>
  <c r="J31" i="43"/>
  <c r="I31" i="43"/>
  <c r="H31" i="43"/>
  <c r="G31" i="43"/>
  <c r="F31" i="43"/>
  <c r="E31" i="43"/>
  <c r="E33" i="43" s="1"/>
  <c r="D31" i="43"/>
  <c r="C31" i="43"/>
  <c r="K30" i="43"/>
  <c r="L29" i="43"/>
  <c r="K29" i="43"/>
  <c r="L28" i="43"/>
  <c r="K28" i="43"/>
  <c r="L27" i="43"/>
  <c r="K27" i="43"/>
  <c r="J25" i="43"/>
  <c r="I25" i="43"/>
  <c r="H25" i="43"/>
  <c r="G25" i="43"/>
  <c r="F25" i="43"/>
  <c r="F41" i="43" s="1"/>
  <c r="D25" i="43"/>
  <c r="C25" i="43"/>
  <c r="L24" i="43"/>
  <c r="K24" i="43"/>
  <c r="L23" i="43"/>
  <c r="K23" i="43"/>
  <c r="L22" i="43"/>
  <c r="K22" i="43"/>
  <c r="L21" i="43"/>
  <c r="K21" i="43"/>
  <c r="L20" i="43"/>
  <c r="K20" i="43"/>
  <c r="L19" i="43"/>
  <c r="K19" i="43"/>
  <c r="L18" i="43"/>
  <c r="K18" i="43"/>
  <c r="J40" i="42"/>
  <c r="J41" i="42" s="1"/>
  <c r="I40" i="42"/>
  <c r="I41" i="42" s="1"/>
  <c r="H40" i="42"/>
  <c r="G40" i="42"/>
  <c r="K40" i="42" s="1"/>
  <c r="E40" i="42"/>
  <c r="C40" i="42"/>
  <c r="L38" i="42"/>
  <c r="L36" i="42"/>
  <c r="J33" i="42"/>
  <c r="I33" i="42"/>
  <c r="J31" i="42"/>
  <c r="I31" i="42"/>
  <c r="H31" i="42"/>
  <c r="G31" i="42"/>
  <c r="F31" i="42"/>
  <c r="E31" i="42"/>
  <c r="E33" i="42" s="1"/>
  <c r="E41" i="42" s="1"/>
  <c r="D31" i="42"/>
  <c r="D33" i="42" s="1"/>
  <c r="C31" i="42"/>
  <c r="L30" i="42"/>
  <c r="K30" i="42"/>
  <c r="L29" i="42"/>
  <c r="K29" i="42"/>
  <c r="L28" i="42"/>
  <c r="K28" i="42"/>
  <c r="L27" i="42"/>
  <c r="K27" i="42"/>
  <c r="J25" i="42"/>
  <c r="I25" i="42"/>
  <c r="H25" i="42"/>
  <c r="G25" i="42"/>
  <c r="G33" i="42" s="1"/>
  <c r="F25" i="42"/>
  <c r="F33" i="42" s="1"/>
  <c r="D25" i="42"/>
  <c r="C25" i="42"/>
  <c r="L24" i="42"/>
  <c r="K24" i="42"/>
  <c r="K23" i="42"/>
  <c r="L22" i="42"/>
  <c r="K22" i="42"/>
  <c r="L21" i="42"/>
  <c r="K21" i="42"/>
  <c r="L20" i="42"/>
  <c r="K20" i="42"/>
  <c r="L19" i="42"/>
  <c r="K19" i="42"/>
  <c r="L18" i="42"/>
  <c r="K18" i="42"/>
  <c r="F25" i="41"/>
  <c r="J40" i="41"/>
  <c r="I40" i="41"/>
  <c r="I41" i="41" s="1"/>
  <c r="H40" i="41"/>
  <c r="G40" i="41"/>
  <c r="K40" i="41" s="1"/>
  <c r="E40" i="41"/>
  <c r="C40" i="41"/>
  <c r="L38" i="41"/>
  <c r="L36" i="41"/>
  <c r="J33" i="41"/>
  <c r="I33" i="41"/>
  <c r="F33" i="41"/>
  <c r="E33" i="41"/>
  <c r="E41" i="41" s="1"/>
  <c r="J31" i="41"/>
  <c r="I31" i="41"/>
  <c r="H31" i="41"/>
  <c r="G31" i="41"/>
  <c r="F31" i="41"/>
  <c r="F41" i="41" s="1"/>
  <c r="E31" i="41"/>
  <c r="D31" i="41"/>
  <c r="D33" i="41" s="1"/>
  <c r="C31" i="41"/>
  <c r="L30" i="41"/>
  <c r="K30" i="41"/>
  <c r="L29" i="41"/>
  <c r="K29" i="41"/>
  <c r="L28" i="41"/>
  <c r="K28" i="41"/>
  <c r="L27" i="41"/>
  <c r="K27" i="41"/>
  <c r="J25" i="41"/>
  <c r="J41" i="41" s="1"/>
  <c r="I25" i="41"/>
  <c r="H25" i="41"/>
  <c r="G25" i="41"/>
  <c r="G33" i="41" s="1"/>
  <c r="D25" i="41"/>
  <c r="C25" i="41"/>
  <c r="L24" i="41"/>
  <c r="K24" i="41"/>
  <c r="L23" i="41"/>
  <c r="K23" i="41"/>
  <c r="L22" i="41"/>
  <c r="K22" i="41"/>
  <c r="L21" i="41"/>
  <c r="K21" i="41"/>
  <c r="L20" i="41"/>
  <c r="K20" i="41"/>
  <c r="L19" i="41"/>
  <c r="K19" i="41"/>
  <c r="L18" i="41"/>
  <c r="K18" i="41"/>
  <c r="E31" i="40"/>
  <c r="J40" i="40"/>
  <c r="I40" i="40"/>
  <c r="I41" i="40" s="1"/>
  <c r="H40" i="40"/>
  <c r="G40" i="40"/>
  <c r="E40" i="40"/>
  <c r="C40" i="40"/>
  <c r="J33" i="40"/>
  <c r="I33" i="40"/>
  <c r="E33" i="40"/>
  <c r="E41" i="40" s="1"/>
  <c r="J31" i="40"/>
  <c r="I31" i="40"/>
  <c r="H31" i="40"/>
  <c r="G31" i="40"/>
  <c r="F31" i="40"/>
  <c r="F33" i="40" s="1"/>
  <c r="D31" i="40"/>
  <c r="C31" i="40"/>
  <c r="L30" i="40"/>
  <c r="K30" i="40"/>
  <c r="L29" i="40"/>
  <c r="K29" i="40"/>
  <c r="L28" i="40"/>
  <c r="K28" i="40"/>
  <c r="L27" i="40"/>
  <c r="K27" i="40"/>
  <c r="J25" i="40"/>
  <c r="J41" i="40" s="1"/>
  <c r="I25" i="40"/>
  <c r="H25" i="40"/>
  <c r="G25" i="40"/>
  <c r="D25" i="40"/>
  <c r="C25" i="40"/>
  <c r="C33" i="40" s="1"/>
  <c r="C41" i="40" s="1"/>
  <c r="L24" i="40"/>
  <c r="K24" i="40"/>
  <c r="L23" i="40"/>
  <c r="K23" i="40"/>
  <c r="L22" i="40"/>
  <c r="K22" i="40"/>
  <c r="L21" i="40"/>
  <c r="K21" i="40"/>
  <c r="L20" i="40"/>
  <c r="K20" i="40"/>
  <c r="L19" i="40"/>
  <c r="K19" i="40"/>
  <c r="L18" i="40"/>
  <c r="K18" i="40"/>
  <c r="J40" i="39"/>
  <c r="I40" i="39"/>
  <c r="I41" i="39" s="1"/>
  <c r="H40" i="39"/>
  <c r="G40" i="39"/>
  <c r="K40" i="39" s="1"/>
  <c r="E40" i="39"/>
  <c r="C40" i="39"/>
  <c r="L38" i="39"/>
  <c r="L36" i="39"/>
  <c r="J33" i="39"/>
  <c r="I33" i="39"/>
  <c r="E33" i="39"/>
  <c r="E41" i="39" s="1"/>
  <c r="J31" i="39"/>
  <c r="I31" i="39"/>
  <c r="H31" i="39"/>
  <c r="G31" i="39"/>
  <c r="F31" i="39"/>
  <c r="F33" i="39" s="1"/>
  <c r="D31" i="39"/>
  <c r="D33" i="39" s="1"/>
  <c r="C31" i="39"/>
  <c r="L30" i="39"/>
  <c r="K30" i="39"/>
  <c r="L29" i="39"/>
  <c r="K29" i="39"/>
  <c r="L28" i="39"/>
  <c r="K28" i="39"/>
  <c r="L27" i="39"/>
  <c r="K27" i="39"/>
  <c r="J25" i="39"/>
  <c r="J41" i="39" s="1"/>
  <c r="I25" i="39"/>
  <c r="H25" i="39"/>
  <c r="G25" i="39"/>
  <c r="D25" i="39"/>
  <c r="C25" i="39"/>
  <c r="L24" i="39"/>
  <c r="K24" i="39"/>
  <c r="L23" i="39"/>
  <c r="K23" i="39"/>
  <c r="L22" i="39"/>
  <c r="K22" i="39"/>
  <c r="L21" i="39"/>
  <c r="K21" i="39"/>
  <c r="L20" i="39"/>
  <c r="K20" i="39"/>
  <c r="L19" i="39"/>
  <c r="K19" i="39"/>
  <c r="L18" i="39"/>
  <c r="K18" i="39"/>
  <c r="H40" i="38"/>
  <c r="G40" i="38"/>
  <c r="E40" i="38"/>
  <c r="C40" i="38"/>
  <c r="K40" i="38" s="1"/>
  <c r="L40" i="38"/>
  <c r="J33" i="38"/>
  <c r="I33" i="38"/>
  <c r="E33" i="38"/>
  <c r="E41" i="38" s="1"/>
  <c r="J31" i="38"/>
  <c r="J40" i="38" s="1"/>
  <c r="I31" i="38"/>
  <c r="I40" i="38" s="1"/>
  <c r="H31" i="38"/>
  <c r="G31" i="38"/>
  <c r="F31" i="38"/>
  <c r="F33" i="38" s="1"/>
  <c r="D31" i="38"/>
  <c r="C31" i="38"/>
  <c r="L30" i="38"/>
  <c r="K30" i="38"/>
  <c r="L29" i="38"/>
  <c r="K29" i="38"/>
  <c r="L28" i="38"/>
  <c r="K28" i="38"/>
  <c r="L27" i="38"/>
  <c r="K27" i="38"/>
  <c r="J25" i="38"/>
  <c r="I25" i="38"/>
  <c r="H25" i="38"/>
  <c r="G25" i="38"/>
  <c r="D25" i="38"/>
  <c r="C25" i="38"/>
  <c r="L24" i="38"/>
  <c r="K24" i="38"/>
  <c r="L23" i="38"/>
  <c r="K23" i="38"/>
  <c r="L22" i="38"/>
  <c r="K22" i="38"/>
  <c r="L21" i="38"/>
  <c r="K21" i="38"/>
  <c r="L20" i="38"/>
  <c r="K20" i="38"/>
  <c r="L19" i="38"/>
  <c r="K19" i="38"/>
  <c r="L18" i="38"/>
  <c r="K18" i="38"/>
  <c r="E33" i="37"/>
  <c r="E41" i="37" s="1"/>
  <c r="K18" i="37"/>
  <c r="H40" i="37"/>
  <c r="G40" i="37"/>
  <c r="E40" i="37"/>
  <c r="C40" i="37"/>
  <c r="K40" i="37" s="1"/>
  <c r="L36" i="37"/>
  <c r="J33" i="37"/>
  <c r="I33" i="37"/>
  <c r="J31" i="37"/>
  <c r="J40" i="37" s="1"/>
  <c r="I31" i="37"/>
  <c r="I40" i="37" s="1"/>
  <c r="H31" i="37"/>
  <c r="G31" i="37"/>
  <c r="F31" i="37"/>
  <c r="F41" i="37" s="1"/>
  <c r="D31" i="37"/>
  <c r="C31" i="37"/>
  <c r="L30" i="37"/>
  <c r="K30" i="37"/>
  <c r="L29" i="37"/>
  <c r="K29" i="37"/>
  <c r="L28" i="37"/>
  <c r="K28" i="37"/>
  <c r="L27" i="37"/>
  <c r="K27" i="37"/>
  <c r="J25" i="37"/>
  <c r="I25" i="37"/>
  <c r="I41" i="37" s="1"/>
  <c r="H25" i="37"/>
  <c r="G25" i="37"/>
  <c r="F25" i="37"/>
  <c r="D25" i="37"/>
  <c r="C25" i="37"/>
  <c r="L24" i="37"/>
  <c r="K24" i="37"/>
  <c r="L23" i="37"/>
  <c r="K23" i="37"/>
  <c r="L22" i="37"/>
  <c r="K22" i="37"/>
  <c r="L21" i="37"/>
  <c r="K21" i="37"/>
  <c r="L20" i="37"/>
  <c r="K20" i="37"/>
  <c r="L19" i="37"/>
  <c r="K19" i="37"/>
  <c r="L18" i="37"/>
  <c r="E33" i="36"/>
  <c r="J40" i="36"/>
  <c r="I40" i="36"/>
  <c r="H40" i="36"/>
  <c r="G40" i="36"/>
  <c r="E40" i="36"/>
  <c r="C40" i="36"/>
  <c r="L38" i="36"/>
  <c r="L36" i="36"/>
  <c r="J33" i="36"/>
  <c r="I33" i="36"/>
  <c r="C33" i="36"/>
  <c r="C41" i="36" s="1"/>
  <c r="J31" i="36"/>
  <c r="I31" i="36"/>
  <c r="H31" i="36"/>
  <c r="G31" i="36"/>
  <c r="F31" i="36"/>
  <c r="D31" i="36"/>
  <c r="C31" i="36"/>
  <c r="L30" i="36"/>
  <c r="K30" i="36"/>
  <c r="L29" i="36"/>
  <c r="K29" i="36"/>
  <c r="L28" i="36"/>
  <c r="K28" i="36"/>
  <c r="L27" i="36"/>
  <c r="K27" i="36"/>
  <c r="J25" i="36"/>
  <c r="J41" i="36" s="1"/>
  <c r="I25" i="36"/>
  <c r="I41" i="36" s="1"/>
  <c r="H25" i="36"/>
  <c r="G25" i="36"/>
  <c r="F25" i="36"/>
  <c r="D25" i="36"/>
  <c r="C25" i="36"/>
  <c r="L24" i="36"/>
  <c r="K24" i="36"/>
  <c r="L23" i="36"/>
  <c r="K23" i="36"/>
  <c r="L22" i="36"/>
  <c r="K22" i="36"/>
  <c r="L21" i="36"/>
  <c r="K21" i="36"/>
  <c r="L20" i="36"/>
  <c r="K20" i="36"/>
  <c r="L19" i="36"/>
  <c r="K19" i="36"/>
  <c r="L18" i="36"/>
  <c r="K18" i="36"/>
  <c r="K40" i="35"/>
  <c r="J40" i="35"/>
  <c r="I40" i="35"/>
  <c r="I41" i="35" s="1"/>
  <c r="H40" i="35"/>
  <c r="G40" i="35"/>
  <c r="E40" i="35"/>
  <c r="E41" i="35" s="1"/>
  <c r="C40" i="35"/>
  <c r="L38" i="35"/>
  <c r="L36" i="35"/>
  <c r="L40" i="35" s="1"/>
  <c r="J33" i="35"/>
  <c r="I33" i="35"/>
  <c r="J31" i="35"/>
  <c r="I31" i="35"/>
  <c r="H31" i="35"/>
  <c r="G31" i="35"/>
  <c r="D31" i="35"/>
  <c r="C31" i="35"/>
  <c r="L30" i="35"/>
  <c r="K30" i="35"/>
  <c r="L29" i="35"/>
  <c r="K29" i="35"/>
  <c r="L28" i="35"/>
  <c r="K28" i="35"/>
  <c r="L27" i="35"/>
  <c r="K27" i="35"/>
  <c r="J25" i="35"/>
  <c r="J41" i="35" s="1"/>
  <c r="I25" i="35"/>
  <c r="H25" i="35"/>
  <c r="G25" i="35"/>
  <c r="F25" i="35"/>
  <c r="F41" i="35" s="1"/>
  <c r="D25" i="35"/>
  <c r="C25" i="35"/>
  <c r="L24" i="35"/>
  <c r="K24" i="35"/>
  <c r="L23" i="35"/>
  <c r="K23" i="35"/>
  <c r="L22" i="35"/>
  <c r="K22" i="35"/>
  <c r="L21" i="35"/>
  <c r="K21" i="35"/>
  <c r="L20" i="35"/>
  <c r="K20" i="35"/>
  <c r="L19" i="35"/>
  <c r="K19" i="35"/>
  <c r="L18" i="35"/>
  <c r="K18" i="35"/>
  <c r="L36" i="34"/>
  <c r="F25" i="34"/>
  <c r="F31" i="34"/>
  <c r="E41" i="34"/>
  <c r="J40" i="34"/>
  <c r="I40" i="34"/>
  <c r="H40" i="34"/>
  <c r="G40" i="34"/>
  <c r="K40" i="34" s="1"/>
  <c r="E40" i="34"/>
  <c r="C40" i="34"/>
  <c r="L38" i="34"/>
  <c r="J33" i="34"/>
  <c r="I33" i="34"/>
  <c r="J31" i="34"/>
  <c r="I31" i="34"/>
  <c r="H31" i="34"/>
  <c r="G31" i="34"/>
  <c r="D31" i="34"/>
  <c r="C31" i="34"/>
  <c r="L30" i="34"/>
  <c r="K30" i="34"/>
  <c r="L29" i="34"/>
  <c r="K29" i="34"/>
  <c r="K28" i="34"/>
  <c r="L27" i="34"/>
  <c r="K27" i="34"/>
  <c r="J25" i="34"/>
  <c r="J41" i="34" s="1"/>
  <c r="I25" i="34"/>
  <c r="I41" i="34" s="1"/>
  <c r="H25" i="34"/>
  <c r="G25" i="34"/>
  <c r="D25" i="34"/>
  <c r="C25" i="34"/>
  <c r="L24" i="34"/>
  <c r="K24" i="34"/>
  <c r="L23" i="34"/>
  <c r="K23" i="34"/>
  <c r="L22" i="34"/>
  <c r="K22" i="34"/>
  <c r="L21" i="34"/>
  <c r="K21" i="34"/>
  <c r="L20" i="34"/>
  <c r="K20" i="34"/>
  <c r="L19" i="34"/>
  <c r="K19" i="34"/>
  <c r="L18" i="34"/>
  <c r="K18" i="34"/>
  <c r="L38" i="33"/>
  <c r="L40" i="33" s="1"/>
  <c r="L36" i="31"/>
  <c r="H40" i="33"/>
  <c r="G40" i="33"/>
  <c r="E40" i="33"/>
  <c r="E41" i="33" s="1"/>
  <c r="C40" i="33"/>
  <c r="L39" i="33"/>
  <c r="L37" i="33"/>
  <c r="J33" i="33"/>
  <c r="I33" i="33"/>
  <c r="I40" i="33" s="1"/>
  <c r="I41" i="33" s="1"/>
  <c r="F33" i="33"/>
  <c r="J31" i="33"/>
  <c r="J40" i="33" s="1"/>
  <c r="I31" i="33"/>
  <c r="H31" i="33"/>
  <c r="G31" i="33"/>
  <c r="F31" i="33"/>
  <c r="F41" i="33" s="1"/>
  <c r="D31" i="33"/>
  <c r="D33" i="33" s="1"/>
  <c r="C31" i="33"/>
  <c r="L30" i="33"/>
  <c r="K30" i="33"/>
  <c r="L29" i="33"/>
  <c r="K29" i="33"/>
  <c r="L28" i="33"/>
  <c r="K28" i="33"/>
  <c r="L27" i="33"/>
  <c r="K27" i="33"/>
  <c r="J25" i="33"/>
  <c r="I25" i="33"/>
  <c r="H25" i="33"/>
  <c r="G25" i="33"/>
  <c r="D25" i="33"/>
  <c r="C25" i="33"/>
  <c r="C33" i="33" s="1"/>
  <c r="C41" i="33" s="1"/>
  <c r="L24" i="33"/>
  <c r="K24" i="33"/>
  <c r="L23" i="33"/>
  <c r="K23" i="33"/>
  <c r="L22" i="33"/>
  <c r="K22" i="33"/>
  <c r="L21" i="33"/>
  <c r="K21" i="33"/>
  <c r="L20" i="33"/>
  <c r="K20" i="33"/>
  <c r="L19" i="33"/>
  <c r="K19" i="33"/>
  <c r="L18" i="33"/>
  <c r="K18" i="33"/>
  <c r="E40" i="31"/>
  <c r="E41" i="31" s="1"/>
  <c r="C40" i="31"/>
  <c r="G31" i="31"/>
  <c r="H31" i="31"/>
  <c r="K40" i="43" l="1"/>
  <c r="L40" i="43"/>
  <c r="J40" i="43"/>
  <c r="J41" i="43" s="1"/>
  <c r="G33" i="43"/>
  <c r="G41" i="43" s="1"/>
  <c r="H33" i="43"/>
  <c r="I40" i="43"/>
  <c r="I41" i="43" s="1"/>
  <c r="H33" i="35"/>
  <c r="H41" i="35" s="1"/>
  <c r="H23" i="9"/>
  <c r="H26" i="9" s="1"/>
  <c r="L40" i="37"/>
  <c r="L40" i="39"/>
  <c r="F41" i="39"/>
  <c r="K31" i="39"/>
  <c r="F33" i="35"/>
  <c r="F33" i="34"/>
  <c r="F33" i="36"/>
  <c r="F41" i="34"/>
  <c r="F41" i="36"/>
  <c r="F41" i="38"/>
  <c r="L40" i="36"/>
  <c r="E41" i="36"/>
  <c r="K40" i="36"/>
  <c r="C33" i="35"/>
  <c r="C41" i="35" s="1"/>
  <c r="D41" i="35"/>
  <c r="C33" i="37"/>
  <c r="C41" i="37" s="1"/>
  <c r="C33" i="43"/>
  <c r="C41" i="43" s="1"/>
  <c r="D23" i="9"/>
  <c r="D26" i="9" s="1"/>
  <c r="D33" i="43"/>
  <c r="L31" i="37"/>
  <c r="D41" i="37"/>
  <c r="D41" i="38"/>
  <c r="C33" i="38"/>
  <c r="C41" i="38" s="1"/>
  <c r="D33" i="34"/>
  <c r="D33" i="36"/>
  <c r="D33" i="35"/>
  <c r="D41" i="36"/>
  <c r="C33" i="34"/>
  <c r="C41" i="34" s="1"/>
  <c r="F33" i="43"/>
  <c r="L31" i="43"/>
  <c r="L25" i="43"/>
  <c r="K25" i="43"/>
  <c r="K31" i="43"/>
  <c r="G41" i="42"/>
  <c r="H33" i="42"/>
  <c r="H41" i="42" s="1"/>
  <c r="L25" i="42"/>
  <c r="L33" i="42" s="1"/>
  <c r="F41" i="42"/>
  <c r="D41" i="42"/>
  <c r="C33" i="42"/>
  <c r="C41" i="42" s="1"/>
  <c r="K31" i="42"/>
  <c r="K25" i="42"/>
  <c r="L40" i="42"/>
  <c r="L31" i="42"/>
  <c r="G41" i="41"/>
  <c r="H33" i="41"/>
  <c r="H41" i="41" s="1"/>
  <c r="D41" i="41"/>
  <c r="K31" i="41"/>
  <c r="C33" i="41"/>
  <c r="C41" i="41" s="1"/>
  <c r="L25" i="41"/>
  <c r="K25" i="41"/>
  <c r="L40" i="41"/>
  <c r="L31" i="41"/>
  <c r="D33" i="40"/>
  <c r="H33" i="40"/>
  <c r="H41" i="40" s="1"/>
  <c r="K25" i="40"/>
  <c r="L40" i="40"/>
  <c r="K40" i="40"/>
  <c r="G33" i="40"/>
  <c r="G41" i="40" s="1"/>
  <c r="L31" i="40"/>
  <c r="K31" i="40"/>
  <c r="D41" i="40"/>
  <c r="L25" i="40"/>
  <c r="F41" i="40"/>
  <c r="H33" i="39"/>
  <c r="H41" i="39" s="1"/>
  <c r="G33" i="39"/>
  <c r="G41" i="39" s="1"/>
  <c r="D41" i="39"/>
  <c r="L25" i="39"/>
  <c r="K25" i="39"/>
  <c r="C33" i="39"/>
  <c r="C41" i="39" s="1"/>
  <c r="L31" i="39"/>
  <c r="L31" i="38"/>
  <c r="G33" i="38"/>
  <c r="G41" i="38" s="1"/>
  <c r="H33" i="38"/>
  <c r="H41" i="38" s="1"/>
  <c r="K31" i="38"/>
  <c r="L25" i="38"/>
  <c r="D33" i="38"/>
  <c r="K25" i="38"/>
  <c r="I41" i="38"/>
  <c r="J41" i="38"/>
  <c r="H33" i="37"/>
  <c r="H41" i="37" s="1"/>
  <c r="G33" i="37"/>
  <c r="G41" i="37" s="1"/>
  <c r="K31" i="37"/>
  <c r="L25" i="37"/>
  <c r="D33" i="37"/>
  <c r="K25" i="37"/>
  <c r="J41" i="37"/>
  <c r="F33" i="37"/>
  <c r="G33" i="36"/>
  <c r="G41" i="36" s="1"/>
  <c r="H33" i="36"/>
  <c r="H41" i="36" s="1"/>
  <c r="K25" i="36"/>
  <c r="K31" i="36"/>
  <c r="L31" i="36"/>
  <c r="L25" i="36"/>
  <c r="K31" i="35"/>
  <c r="L31" i="35"/>
  <c r="K25" i="35"/>
  <c r="K33" i="35" s="1"/>
  <c r="K41" i="35" s="1"/>
  <c r="G33" i="35"/>
  <c r="G41" i="35" s="1"/>
  <c r="L25" i="35"/>
  <c r="D41" i="34"/>
  <c r="L40" i="34"/>
  <c r="G33" i="34"/>
  <c r="G41" i="34" s="1"/>
  <c r="L25" i="34"/>
  <c r="H33" i="34"/>
  <c r="H41" i="34" s="1"/>
  <c r="K25" i="34"/>
  <c r="K31" i="34"/>
  <c r="L31" i="34"/>
  <c r="G33" i="33"/>
  <c r="G41" i="33" s="1"/>
  <c r="J41" i="33"/>
  <c r="K40" i="33"/>
  <c r="K25" i="33"/>
  <c r="H33" i="33"/>
  <c r="H41" i="33" s="1"/>
  <c r="K31" i="33"/>
  <c r="L31" i="33"/>
  <c r="D41" i="33"/>
  <c r="L25" i="33"/>
  <c r="H40" i="31"/>
  <c r="G40" i="31"/>
  <c r="K40" i="31" s="1"/>
  <c r="D31" i="31"/>
  <c r="L39" i="31"/>
  <c r="L37" i="31"/>
  <c r="J33" i="31"/>
  <c r="I33" i="31"/>
  <c r="J31" i="31"/>
  <c r="I31" i="31"/>
  <c r="I40" i="31" s="1"/>
  <c r="L30" i="31"/>
  <c r="K30" i="31"/>
  <c r="K29" i="31"/>
  <c r="L28" i="31"/>
  <c r="J25" i="31"/>
  <c r="I25" i="31"/>
  <c r="L23" i="31"/>
  <c r="L21" i="31"/>
  <c r="L20" i="31"/>
  <c r="K20" i="31"/>
  <c r="H25" i="31"/>
  <c r="H33" i="31" s="1"/>
  <c r="G25" i="31"/>
  <c r="G33" i="31" s="1"/>
  <c r="L19" i="31"/>
  <c r="D25" i="31"/>
  <c r="D41" i="31" s="1"/>
  <c r="C25" i="31"/>
  <c r="H41" i="43" l="1"/>
  <c r="L33" i="43"/>
  <c r="K33" i="39"/>
  <c r="K41" i="39" s="1"/>
  <c r="K33" i="41"/>
  <c r="K41" i="41" s="1"/>
  <c r="L33" i="38"/>
  <c r="L41" i="38" s="1"/>
  <c r="N19" i="38" s="1"/>
  <c r="L33" i="37"/>
  <c r="L41" i="37" s="1"/>
  <c r="N28" i="37" s="1"/>
  <c r="K33" i="37"/>
  <c r="K41" i="37" s="1"/>
  <c r="K33" i="38"/>
  <c r="K41" i="38" s="1"/>
  <c r="K33" i="40"/>
  <c r="K41" i="40" s="1"/>
  <c r="G41" i="31"/>
  <c r="K33" i="33"/>
  <c r="K41" i="33" s="1"/>
  <c r="L33" i="34"/>
  <c r="L41" i="34" s="1"/>
  <c r="L33" i="35"/>
  <c r="L41" i="35" s="1"/>
  <c r="N22" i="35" s="1"/>
  <c r="K33" i="43"/>
  <c r="K41" i="43" s="1"/>
  <c r="L41" i="42"/>
  <c r="N21" i="42" s="1"/>
  <c r="K33" i="42"/>
  <c r="K41" i="42" s="1"/>
  <c r="L33" i="41"/>
  <c r="L41" i="41" s="1"/>
  <c r="N30" i="41" s="1"/>
  <c r="L33" i="40"/>
  <c r="L41" i="40" s="1"/>
  <c r="N29" i="40" s="1"/>
  <c r="L33" i="39"/>
  <c r="L41" i="39" s="1"/>
  <c r="N27" i="39" s="1"/>
  <c r="K33" i="36"/>
  <c r="K41" i="36" s="1"/>
  <c r="L33" i="36"/>
  <c r="L41" i="36" s="1"/>
  <c r="N22" i="36" s="1"/>
  <c r="K33" i="34"/>
  <c r="K41" i="34" s="1"/>
  <c r="L33" i="33"/>
  <c r="L41" i="33" s="1"/>
  <c r="D33" i="31"/>
  <c r="F31" i="31"/>
  <c r="F33" i="31"/>
  <c r="L40" i="31"/>
  <c r="H41" i="31"/>
  <c r="K21" i="31"/>
  <c r="J40" i="31"/>
  <c r="J41" i="31" s="1"/>
  <c r="L22" i="31"/>
  <c r="L24" i="31"/>
  <c r="K22" i="31"/>
  <c r="K27" i="31"/>
  <c r="K19" i="31"/>
  <c r="I41" i="31"/>
  <c r="K24" i="31"/>
  <c r="K28" i="31"/>
  <c r="L18" i="31"/>
  <c r="K18" i="31"/>
  <c r="K23" i="31"/>
  <c r="L29" i="31"/>
  <c r="L27" i="31"/>
  <c r="C31" i="31"/>
  <c r="L41" i="43" l="1"/>
  <c r="N28" i="43" s="1"/>
  <c r="N38" i="38"/>
  <c r="N36" i="38"/>
  <c r="N18" i="38"/>
  <c r="N28" i="38"/>
  <c r="N22" i="38"/>
  <c r="N27" i="38"/>
  <c r="N23" i="38"/>
  <c r="N21" i="38"/>
  <c r="N20" i="38"/>
  <c r="N24" i="38"/>
  <c r="N29" i="37"/>
  <c r="N38" i="37"/>
  <c r="N30" i="37"/>
  <c r="N27" i="37"/>
  <c r="N18" i="37"/>
  <c r="N22" i="37"/>
  <c r="N20" i="37"/>
  <c r="N29" i="38"/>
  <c r="N30" i="38"/>
  <c r="F41" i="31"/>
  <c r="N36" i="37"/>
  <c r="N23" i="37"/>
  <c r="N24" i="37"/>
  <c r="N21" i="37"/>
  <c r="N19" i="37"/>
  <c r="N24" i="35"/>
  <c r="N18" i="39"/>
  <c r="N23" i="39"/>
  <c r="N36" i="39"/>
  <c r="N22" i="39"/>
  <c r="N38" i="39"/>
  <c r="N24" i="39"/>
  <c r="N30" i="39"/>
  <c r="N29" i="39"/>
  <c r="N28" i="39"/>
  <c r="N20" i="39"/>
  <c r="N19" i="39"/>
  <c r="N29" i="35"/>
  <c r="N29" i="33"/>
  <c r="N38" i="33"/>
  <c r="N30" i="35"/>
  <c r="N36" i="35"/>
  <c r="N20" i="35"/>
  <c r="N23" i="35"/>
  <c r="N38" i="35"/>
  <c r="N27" i="35"/>
  <c r="N28" i="35"/>
  <c r="N21" i="35"/>
  <c r="N18" i="35"/>
  <c r="N19" i="35"/>
  <c r="N30" i="42"/>
  <c r="N36" i="42"/>
  <c r="N23" i="42"/>
  <c r="N22" i="42"/>
  <c r="N29" i="42"/>
  <c r="N24" i="42"/>
  <c r="N19" i="42"/>
  <c r="N28" i="42"/>
  <c r="N18" i="42"/>
  <c r="N20" i="42"/>
  <c r="N27" i="42"/>
  <c r="N38" i="42"/>
  <c r="N21" i="41"/>
  <c r="N28" i="41"/>
  <c r="N19" i="41"/>
  <c r="N24" i="41"/>
  <c r="N38" i="41"/>
  <c r="N18" i="41"/>
  <c r="N29" i="41"/>
  <c r="N27" i="41"/>
  <c r="N36" i="41"/>
  <c r="N22" i="41"/>
  <c r="N20" i="41"/>
  <c r="N23" i="41"/>
  <c r="N30" i="40"/>
  <c r="N18" i="40"/>
  <c r="N22" i="40"/>
  <c r="N23" i="40"/>
  <c r="N28" i="40"/>
  <c r="N21" i="40"/>
  <c r="N36" i="40"/>
  <c r="N24" i="40"/>
  <c r="N38" i="40"/>
  <c r="N27" i="40"/>
  <c r="N19" i="40"/>
  <c r="N20" i="40"/>
  <c r="N21" i="39"/>
  <c r="N21" i="36"/>
  <c r="N27" i="36"/>
  <c r="N28" i="36"/>
  <c r="N18" i="36"/>
  <c r="N36" i="36"/>
  <c r="N23" i="36"/>
  <c r="N24" i="36"/>
  <c r="N29" i="36"/>
  <c r="N19" i="36"/>
  <c r="N38" i="36"/>
  <c r="N30" i="36"/>
  <c r="N20" i="36"/>
  <c r="N22" i="34"/>
  <c r="N36" i="34"/>
  <c r="N28" i="34"/>
  <c r="N38" i="34"/>
  <c r="N19" i="34"/>
  <c r="N24" i="34"/>
  <c r="N21" i="34"/>
  <c r="N30" i="34"/>
  <c r="N20" i="34"/>
  <c r="N27" i="34"/>
  <c r="N18" i="34"/>
  <c r="N29" i="34"/>
  <c r="N23" i="34"/>
  <c r="L25" i="31"/>
  <c r="N24" i="33"/>
  <c r="N21" i="33"/>
  <c r="N28" i="33"/>
  <c r="N20" i="33"/>
  <c r="N23" i="33"/>
  <c r="N18" i="33"/>
  <c r="N19" i="33"/>
  <c r="N30" i="33"/>
  <c r="N22" i="33"/>
  <c r="N27" i="33"/>
  <c r="K25" i="31"/>
  <c r="C33" i="31"/>
  <c r="C41" i="31" s="1"/>
  <c r="K31" i="31"/>
  <c r="L31" i="31"/>
  <c r="N29" i="43" l="1"/>
  <c r="N27" i="43"/>
  <c r="N24" i="43"/>
  <c r="N20" i="43"/>
  <c r="N21" i="43"/>
  <c r="N18" i="43"/>
  <c r="N19" i="43"/>
  <c r="N23" i="43"/>
  <c r="N22" i="43"/>
  <c r="N36" i="43"/>
  <c r="N38" i="43"/>
  <c r="N30" i="43"/>
  <c r="N41" i="38"/>
  <c r="L33" i="31"/>
  <c r="L41" i="31" s="1"/>
  <c r="N36" i="31" s="1"/>
  <c r="N41" i="37"/>
  <c r="N41" i="39"/>
  <c r="N41" i="33"/>
  <c r="N41" i="35"/>
  <c r="N41" i="42"/>
  <c r="N41" i="41"/>
  <c r="N41" i="40"/>
  <c r="N41" i="36"/>
  <c r="N41" i="34"/>
  <c r="K33" i="31"/>
  <c r="N41" i="43" l="1"/>
  <c r="K41" i="31"/>
  <c r="N19" i="31"/>
  <c r="N28" i="31"/>
  <c r="N20" i="31"/>
  <c r="N30" i="31"/>
  <c r="N21" i="31"/>
  <c r="N23" i="31"/>
  <c r="N24" i="31"/>
  <c r="N18" i="31"/>
  <c r="N27" i="31"/>
  <c r="N22" i="31"/>
  <c r="N29" i="31"/>
  <c r="J23" i="9"/>
  <c r="I23" i="9"/>
  <c r="G23" i="9"/>
  <c r="G26" i="9" s="1"/>
  <c r="E23" i="9"/>
  <c r="E26" i="9" s="1"/>
  <c r="C23" i="9"/>
  <c r="C26" i="9" s="1"/>
  <c r="N41" i="31" l="1"/>
  <c r="F23" i="9"/>
  <c r="F26" i="9" s="1"/>
  <c r="L23" i="9" l="1"/>
  <c r="L26" i="9" s="1"/>
</calcChain>
</file>

<file path=xl/sharedStrings.xml><?xml version="1.0" encoding="utf-8"?>
<sst xmlns="http://schemas.openxmlformats.org/spreadsheetml/2006/main" count="1624" uniqueCount="742">
  <si>
    <t>CATEGORY</t>
  </si>
  <si>
    <t>No.</t>
  </si>
  <si>
    <t>TOTAL</t>
  </si>
  <si>
    <t>DOLLARS</t>
  </si>
  <si>
    <t>AFRICAN AMERICAN</t>
  </si>
  <si>
    <t>HISPANIC AMERICAN</t>
  </si>
  <si>
    <t>WOMAN-OWNED (NON MINORITY)</t>
  </si>
  <si>
    <t>VETERAN OWNED/SERVICE DISABLED</t>
  </si>
  <si>
    <t>TOTAL CERTIFIED MWBE/VBE</t>
  </si>
  <si>
    <t>CERTIFIED MWBE/VBE:</t>
  </si>
  <si>
    <t>NON-PROFIT, MINORITY COMMUNITY</t>
  </si>
  <si>
    <t>FOUNDATION</t>
  </si>
  <si>
    <t>INSTRUCTIONS FOR USE</t>
  </si>
  <si>
    <t>Step 1: Identify the column/category of spend to input data (Construction, Architecture, Commdities, Services)</t>
  </si>
  <si>
    <t>Step 2: Identify which Diverse Category of spend to input dept data. (Left side of report)</t>
  </si>
  <si>
    <t>Step 3: Under DOLLARS - Input your dept spend data in the row/column that corresponds to the Category of Spend. You will need to summarize/total spend for each diverse category</t>
  </si>
  <si>
    <t>Step 4: If your Dept has spend with a Non-profit organization, please follow above instructions to input in the NON PROFIT category</t>
  </si>
  <si>
    <t>**Please contact Renee Beckord with any questions- Rbeckford @usf.edu or 813-974-6066**</t>
  </si>
  <si>
    <t>DIVERSE NON PROFIT ORGANIZATIONS:</t>
  </si>
  <si>
    <t>TOTAL DIVERSE NON PROFITS</t>
  </si>
  <si>
    <t>HBCU's</t>
  </si>
  <si>
    <t>DEFINITIONS</t>
  </si>
  <si>
    <t>Step 5: Submit report to to osd@usf.edu by the 15th of each Month</t>
  </si>
  <si>
    <t>CONTACT EMAIL:</t>
  </si>
  <si>
    <t>CONTACT PHONE:</t>
  </si>
  <si>
    <t>UNIVERSITY DEPARTMENT</t>
  </si>
  <si>
    <t>DIVERSE NON PROFIT ORGANIZATIONS: HBCU'S or any Organiztions with a board or ownership is 51% Minority</t>
  </si>
  <si>
    <t>COMMODITIES: Ex.(TESTING, JOURNALS IMAGING/DIAGNOSTICS, PHARMACEUTICALS, CHEMICALS/GASES, BIOLOGICAL, LAB, RESEARCH, BLOOD PLASMA/SERUM, LAB ANIMALS, AGRICULTURE)</t>
  </si>
  <si>
    <t>CONSTRUCTION (INCL ARCH &amp; ENG)</t>
  </si>
  <si>
    <t>PROFESSIONAL SERVICES</t>
  </si>
  <si>
    <t>SUPPLIERS</t>
  </si>
  <si>
    <t xml:space="preserve">ASIAN AMERICAN </t>
  </si>
  <si>
    <t>MBE (NO DESIGNATION)</t>
  </si>
  <si>
    <t>SMALL BUSINESS</t>
  </si>
  <si>
    <t>SUMMARY OF DEPARTMENTS</t>
  </si>
  <si>
    <t>REPORTING MONTH:</t>
  </si>
  <si>
    <t>TOTAL DIVERSE DEPARTMENT  EXPENDITURES</t>
  </si>
  <si>
    <t xml:space="preserve">% OF DIVERSITY SPEND BY CATEGORY when compared to TOTAL DIVERSE DEPARTMENT SPEND </t>
  </si>
  <si>
    <t>YTD DEPT  TOTAL SPEND</t>
  </si>
  <si>
    <t>Non-CERTIFIED MWBE/VBE:</t>
  </si>
  <si>
    <t>TOTAL Non-CERTIFIED MWBE/VBE</t>
  </si>
  <si>
    <t>TOTAL Overall  MWBE/VBE</t>
  </si>
  <si>
    <t>NON-PROFIT, MINORITY EMPLOYEES</t>
  </si>
  <si>
    <t>Mark Richards</t>
  </si>
  <si>
    <t>FY DEPT  TOTAL SPEND</t>
  </si>
  <si>
    <t>July</t>
  </si>
  <si>
    <t>August</t>
  </si>
  <si>
    <t>September</t>
  </si>
  <si>
    <t>October</t>
  </si>
  <si>
    <t>November</t>
  </si>
  <si>
    <t>December</t>
  </si>
  <si>
    <t>January</t>
  </si>
  <si>
    <t>February</t>
  </si>
  <si>
    <t>March</t>
  </si>
  <si>
    <t>April</t>
  </si>
  <si>
    <t>May</t>
  </si>
  <si>
    <t>June</t>
  </si>
  <si>
    <t>Data Analyst</t>
  </si>
  <si>
    <t>FY 19-20</t>
  </si>
  <si>
    <t>TOTAL  MWBE/VBE</t>
  </si>
  <si>
    <t>Usf Department Description</t>
  </si>
  <si>
    <t>Totals</t>
  </si>
  <si>
    <t>ADMISSIONS</t>
  </si>
  <si>
    <t>ARTS AND SCIENCES - DEAN</t>
  </si>
  <si>
    <t>ATHLETIC DISTRICT FACILITIES</t>
  </si>
  <si>
    <t>ATHLETIC FACILITY</t>
  </si>
  <si>
    <t>BAND</t>
  </si>
  <si>
    <t>BUSINESS ADMIN - DEAN'S OFFICE</t>
  </si>
  <si>
    <t>BUSINESS AND ADMINISTRATION</t>
  </si>
  <si>
    <t>CAMPUS RECREATION</t>
  </si>
  <si>
    <t>CASDO FACILITIES</t>
  </si>
  <si>
    <t>CBCS DEAN'S OFFICE</t>
  </si>
  <si>
    <t>CELL MOLECULAR &amp; MICRO BIOLGY</t>
  </si>
  <si>
    <t>CENTRAL ADMINISTRATIVE</t>
  </si>
  <si>
    <t>CFS APPLIED RESEARCH &amp; EDU</t>
  </si>
  <si>
    <t>CFS CHILD AND FAMILY BEH HLTH</t>
  </si>
  <si>
    <t>CLASSROOM AND AV ENGINEERING</t>
  </si>
  <si>
    <t>COE DEAN'S OFFICE</t>
  </si>
  <si>
    <t>COLLEGE OF ENGINEERING</t>
  </si>
  <si>
    <t>COM DIABETES CENTER</t>
  </si>
  <si>
    <t>COM OFFICE OF RESEARCH</t>
  </si>
  <si>
    <t>COMM SCIENCES &amp; DISORDERS</t>
  </si>
  <si>
    <t>COMMENCEMENT</t>
  </si>
  <si>
    <t>COMPARATIVE MEDICINE</t>
  </si>
  <si>
    <t>CONSTRUCTION PROJECT</t>
  </si>
  <si>
    <t>CONTRACT MANAGEMENT</t>
  </si>
  <si>
    <t>COPH EDUCATIONAL TECHNOLOGY</t>
  </si>
  <si>
    <t>COPH FACILITIES</t>
  </si>
  <si>
    <t>COPH IT SUPPORT</t>
  </si>
  <si>
    <t>COPH OFFICE OF ENGAGEMENT</t>
  </si>
  <si>
    <t>COTA SCHOOL OF ART&amp;ART HISTORY</t>
  </si>
  <si>
    <t>COUNSELING CENTER</t>
  </si>
  <si>
    <t>CTR FOR STUDENT INVOLVEMENT</t>
  </si>
  <si>
    <t>CTR FOR URBAN TRANSPORTATION</t>
  </si>
  <si>
    <t>DATA CENTER OPERATIONS</t>
  </si>
  <si>
    <t>DEPARTMENT OF PEDIATRICS</t>
  </si>
  <si>
    <t>DEPARTMENT OF PSYCHIATRY</t>
  </si>
  <si>
    <t>DEPARTMENT OF SURGERY</t>
  </si>
  <si>
    <t>DEPT OF INTERNAL MED</t>
  </si>
  <si>
    <t>DEPT OF NEUROLOGY</t>
  </si>
  <si>
    <t>DEPT OF OB/GYN</t>
  </si>
  <si>
    <t>DEPT OF OPHTHALMOLOGY</t>
  </si>
  <si>
    <t>DEPT OF PHARMACEUTICAL SCIENCE</t>
  </si>
  <si>
    <t>DESKTOP ENGINEERING</t>
  </si>
  <si>
    <t>DIV OF RESEARCH COMPLIANCE</t>
  </si>
  <si>
    <t>DIVERSITY &amp; EQUAL OPPORTUNITY</t>
  </si>
  <si>
    <t>DOCTORATE IN BUSINESS ADMIN</t>
  </si>
  <si>
    <t>DPL - PATENTS AND LICENSING</t>
  </si>
  <si>
    <t>ELECTRICAL ENGINEERING</t>
  </si>
  <si>
    <t>ENGLISH</t>
  </si>
  <si>
    <t>ENGR TECH SUPPORT SVCS</t>
  </si>
  <si>
    <t>EXECUTIVE EDUCATION PROGRAM</t>
  </si>
  <si>
    <t>FINANCE</t>
  </si>
  <si>
    <t>FIRE SAFETY</t>
  </si>
  <si>
    <t>FL CENTER FOR CYBERSECURITY</t>
  </si>
  <si>
    <t>FL INSTITUTE OF GOVERNMENT</t>
  </si>
  <si>
    <t>FLORIDA INST OF OCEANOGRAPHY</t>
  </si>
  <si>
    <t>GEOSCIENCES</t>
  </si>
  <si>
    <t>GRADUATE ADVISING</t>
  </si>
  <si>
    <t>GRADUATE STUDIES</t>
  </si>
  <si>
    <t>GROUNDS</t>
  </si>
  <si>
    <t>HEALTH INFORMATICS INSTITUTE</t>
  </si>
  <si>
    <t>HEALTH SCIENCES CENTER RESEARC</t>
  </si>
  <si>
    <t>HEART INST - SURGERY</t>
  </si>
  <si>
    <t>HONORS COLLEGE</t>
  </si>
  <si>
    <t>HOUSESTAFF COMMON PAY SOURCE</t>
  </si>
  <si>
    <t>HOUSING &amp; RESIDENTIAL ED</t>
  </si>
  <si>
    <t>HSC CHILD DEVELOPMENT CENTER</t>
  </si>
  <si>
    <t>HSC LIBRARY</t>
  </si>
  <si>
    <t>HSC MEDICAL CLINICS</t>
  </si>
  <si>
    <t>HSC OPERATIONS &amp; FAC OFFICE</t>
  </si>
  <si>
    <t>HSC SHARED STUDENT SERVICES</t>
  </si>
  <si>
    <t>HUMAN RESOURCES</t>
  </si>
  <si>
    <t>ICA MARKETING &amp; PROMOTIONS</t>
  </si>
  <si>
    <t>ID CARD</t>
  </si>
  <si>
    <t>INDUSTRIAL &amp; MGMT SYSTEMS</t>
  </si>
  <si>
    <t>INED CONTINUING EDUCATION</t>
  </si>
  <si>
    <t>INED CORP TRNG PRO ED</t>
  </si>
  <si>
    <t>INED MULTIMEDIA INNOVATN TEAM</t>
  </si>
  <si>
    <t>INFO SYSTEMS &amp; DECISION SCIENC</t>
  </si>
  <si>
    <t>INNOVATIVE EDUCATION</t>
  </si>
  <si>
    <t>INSTITUTE FOR SCHOOL REFORM</t>
  </si>
  <si>
    <t>INTEGRATIVE BIOLOGY</t>
  </si>
  <si>
    <t>IT - CENTRAL ADMINISTRATION</t>
  </si>
  <si>
    <t>IT - INFORMATION SECURITY</t>
  </si>
  <si>
    <t>IT - SOLUTIONS DEVELOPMENT</t>
  </si>
  <si>
    <t>IT - UMSA CONVENIENCE</t>
  </si>
  <si>
    <t>IT COMMUNICATIONS</t>
  </si>
  <si>
    <t>IT TECH FEE</t>
  </si>
  <si>
    <t>MAINTENANCE</t>
  </si>
  <si>
    <t>MARINE SCIENCE</t>
  </si>
  <si>
    <t>MARSHALL STUDENT CENTER</t>
  </si>
  <si>
    <t>MCOM FACILITIES</t>
  </si>
  <si>
    <t>MED SELECT PROGRAM</t>
  </si>
  <si>
    <t>MHLP MENTAL HEALTH LAW POLICY</t>
  </si>
  <si>
    <t>MOLECULAR MEDICINE</t>
  </si>
  <si>
    <t>MOLECULAR PHARM &amp; PHYSIOLOGY</t>
  </si>
  <si>
    <t>NETWORK</t>
  </si>
  <si>
    <t>NEUROSCIENCES SPINAL CORD INJ</t>
  </si>
  <si>
    <t>NURSING ACADEMIC</t>
  </si>
  <si>
    <t>NURSING RESEARCH FUNDING</t>
  </si>
  <si>
    <t>NURSING UNDERGRADUATE</t>
  </si>
  <si>
    <t>OFFICE OF SUPPLIER DIVERSITY</t>
  </si>
  <si>
    <t>OFFICE OF THE PRESIDENT</t>
  </si>
  <si>
    <t>PARKING AND TRANSPORTATION SVC</t>
  </si>
  <si>
    <t>PHYSICS</t>
  </si>
  <si>
    <t>POST OFFICE</t>
  </si>
  <si>
    <t>REGISTRAR'S OFFICE</t>
  </si>
  <si>
    <t>RESEARCH COMPUTING SERVICES</t>
  </si>
  <si>
    <t>RESEARCH FUNDED</t>
  </si>
  <si>
    <t>SAR ADMINISTRATIVE SERVICES</t>
  </si>
  <si>
    <t>SAR ADV AND PUBLIC AFFAIRS</t>
  </si>
  <si>
    <t>SAR BOOKSTORE</t>
  </si>
  <si>
    <t>SAR CAMPUS COMPUTING &amp; MEDIA</t>
  </si>
  <si>
    <t>SAR GROUNDS</t>
  </si>
  <si>
    <t>SAR MAINTENANCE</t>
  </si>
  <si>
    <t>SAR SARASOTA/MANATEE CEO</t>
  </si>
  <si>
    <t>SAR SCHOOL OF HOTEL/RESTAURANT</t>
  </si>
  <si>
    <t>SAR STUDENT AFFAIRS</t>
  </si>
  <si>
    <t>SCH OF INTDISC GLOBAL STUDIES</t>
  </si>
  <si>
    <t>SECURITY ADMINISTRATION</t>
  </si>
  <si>
    <t>SERVICES AND INFRASTRUCTURE</t>
  </si>
  <si>
    <t>SERVICES MANAGEMENT AND OP TCH</t>
  </si>
  <si>
    <t>SG BRANCHES AND AGENCIES</t>
  </si>
  <si>
    <t>STP ACADEMIC AFFAIRS</t>
  </si>
  <si>
    <t>STP AUXILIARY SERVICES</t>
  </si>
  <si>
    <t>STP BUSINESS ADM - DEAN OFFICE</t>
  </si>
  <si>
    <t>STP CAMPUS COMPUTING</t>
  </si>
  <si>
    <t>STP CHEMISTRY</t>
  </si>
  <si>
    <t>STP COMMUNICATION AND MKTG</t>
  </si>
  <si>
    <t>STP CUSTODIAL</t>
  </si>
  <si>
    <t>STP ENROLLMENT MANAGEMENT</t>
  </si>
  <si>
    <t>STP FACILITIES SERVICES</t>
  </si>
  <si>
    <t>STP GEN. ACCOUNTING OFFICE</t>
  </si>
  <si>
    <t>STP HUMAN RESOURCES</t>
  </si>
  <si>
    <t>STP IT TECH FEE</t>
  </si>
  <si>
    <t>STP LIBRARY</t>
  </si>
  <si>
    <t>STP MAIL &amp; RECEIVING SERVICES</t>
  </si>
  <si>
    <t>STP MAINTENANCE</t>
  </si>
  <si>
    <t>STP PARKING SERVICES</t>
  </si>
  <si>
    <t>STP PROSPECTIVE STUD OUTREACH</t>
  </si>
  <si>
    <t>STP SPECIAL EDUCATION</t>
  </si>
  <si>
    <t>STP STUDENT DISABILITY SERVCES</t>
  </si>
  <si>
    <t>STP STUDENT LIFE</t>
  </si>
  <si>
    <t>STP STUDENT SERVICES</t>
  </si>
  <si>
    <t>STUDENT DISABILITY SERVICES</t>
  </si>
  <si>
    <t>STUDENT HEALTH SERVICES</t>
  </si>
  <si>
    <t>STUDENT OUTREACH &amp; SUPPORT</t>
  </si>
  <si>
    <t>STUDENT SUCCESS</t>
  </si>
  <si>
    <t>UCO PURCHASING SERVICES</t>
  </si>
  <si>
    <t>UNIV COMMUNICATIONS &amp; MARKETNG</t>
  </si>
  <si>
    <t>UNIV LIBRARY PRINT RESOURCES</t>
  </si>
  <si>
    <t>UNIVERSITY BANK CARD CHARGES</t>
  </si>
  <si>
    <t>UNIVERSITY CONTROLLERS OFFICE</t>
  </si>
  <si>
    <t>UNIVERSITY CONTROLLER'S OFFICE</t>
  </si>
  <si>
    <t>UNIVERSITY LIBRARY</t>
  </si>
  <si>
    <t>UNIVERSITY WIDE RESERVES</t>
  </si>
  <si>
    <t>USF ALZHEIMERS INSTITUTE</t>
  </si>
  <si>
    <t>USF ALZHEIMER'S INSTITUTE</t>
  </si>
  <si>
    <t>USF GENOMICS</t>
  </si>
  <si>
    <t>USF HEALTH TECH FEE</t>
  </si>
  <si>
    <t>USF WORLD</t>
  </si>
  <si>
    <t>UTILITIES</t>
  </si>
  <si>
    <t>VICE PRESIDENTIAL AREA/CENTRAL</t>
  </si>
  <si>
    <t>VOICE AND TELEPHONE</t>
  </si>
  <si>
    <t>VP ADMINISTRATIVE SERVICES</t>
  </si>
  <si>
    <t>WSMR-FM</t>
  </si>
  <si>
    <t>WUSF-FM</t>
  </si>
  <si>
    <t xml:space="preserve">Totals </t>
  </si>
  <si>
    <t>Minority Business Code</t>
  </si>
  <si>
    <t xml:space="preserve"> Total Spend</t>
  </si>
  <si>
    <t>AFRICAN AMERICAN CERTIFIED</t>
  </si>
  <si>
    <t>CHAMELEON CUSTOM SOLUTIONS</t>
  </si>
  <si>
    <t>COCA-COLA BEVERAGES FLORIDA LLC</t>
  </si>
  <si>
    <t>COX MATTHEWS &amp; ASSOCIATES</t>
  </si>
  <si>
    <t>MIDFLORIDA ARMORED &amp; ATM SERVICE</t>
  </si>
  <si>
    <t>OHC ENVIRONMENTAL ENGINEERING INC</t>
  </si>
  <si>
    <t>SOL DAVIS PRINTING</t>
  </si>
  <si>
    <t>SOL DAVIS PRINTING| INC.</t>
  </si>
  <si>
    <t>VOLTAIR CONSULTING ENGINEERS INC</t>
  </si>
  <si>
    <t>AFRICAN AMERICAN NON-CERTIFIED</t>
  </si>
  <si>
    <t>ANTHONY POWELL</t>
  </si>
  <si>
    <t>BRAILSFORD &amp; DUNLAVEY INC</t>
  </si>
  <si>
    <t>D &amp; K CONSULTING</t>
  </si>
  <si>
    <t>FLORIDA SENTINEL BULLETIN</t>
  </si>
  <si>
    <t>LUQMAN S RASHEED II</t>
  </si>
  <si>
    <t>THE WEEKLY CHALLENGER</t>
  </si>
  <si>
    <t>AMERICAN WOMAN NON-CERTIFIED</t>
  </si>
  <si>
    <t>ACCENDO LEADERSHIP ADVISORY GROUP</t>
  </si>
  <si>
    <t>ALL ABOUT KIDS LLC</t>
  </si>
  <si>
    <t>ASSOC IN EMERGENCY MEDICAL EDUCATION INC</t>
  </si>
  <si>
    <t>B FRANK STUDIO LLC</t>
  </si>
  <si>
    <t>BIONIQUEST LAB SERVICES INC</t>
  </si>
  <si>
    <t>CSRHUB LLC</t>
  </si>
  <si>
    <t>FLORIDA INDUSTRIAL PRODUCTS</t>
  </si>
  <si>
    <t>GRAND EVENTS OF FLORIDA| LLC</t>
  </si>
  <si>
    <t>PLAN AHEAD EVENTS - TAMPA BAY</t>
  </si>
  <si>
    <t>PRESIDIO NETWORKED SOLUTIONS INC</t>
  </si>
  <si>
    <t>SCHNELL CONTRACTORS, INC</t>
  </si>
  <si>
    <t>SCHNELL CONTRACTORS| INC</t>
  </si>
  <si>
    <t>SMILEY'S AUDIO-VISUAL INC</t>
  </si>
  <si>
    <t>SUNBELT SOD &amp; GRADING CO</t>
  </si>
  <si>
    <t>AMERICAN WOMEN CERTIFIED</t>
  </si>
  <si>
    <t>A D MORGAN CORP</t>
  </si>
  <si>
    <t>AWNCLEAN USA, INC</t>
  </si>
  <si>
    <t>AWNCLEAN USA| INC</t>
  </si>
  <si>
    <t>CATERING BY KATHY INC</t>
  </si>
  <si>
    <t>CHAPPELLROBERTS INC</t>
  </si>
  <si>
    <t>CONTRACT FURNITURE INC</t>
  </si>
  <si>
    <t>DIMENSION PHOTO ENGRAVING COMPANY INC</t>
  </si>
  <si>
    <t>DIMENSIONAL IMPRESSION HOLDINGS INC</t>
  </si>
  <si>
    <t>DIVERSIFIED BUSINESS MACHINES INC</t>
  </si>
  <si>
    <t>ENDHILL SPORTS LLC</t>
  </si>
  <si>
    <t>EVERYTHING BUT THE MIME INC</t>
  </si>
  <si>
    <t>FAST LANE CLOTHING COMPANY INC</t>
  </si>
  <si>
    <t>GULF COAST COMMERCIAL FLOORING</t>
  </si>
  <si>
    <t>HRI CART</t>
  </si>
  <si>
    <t>INDEPENDENT LIVING INC</t>
  </si>
  <si>
    <t>INTERACTION ASSOCIATES</t>
  </si>
  <si>
    <t>JUDITH NORIEGA INC</t>
  </si>
  <si>
    <t>MEWHIRTER VENTURES, DBA PREMIER SIGNS</t>
  </si>
  <si>
    <t>MOORE COMMUNICATIONS GROUP INC</t>
  </si>
  <si>
    <t>NORTHGATE LIMITED INC</t>
  </si>
  <si>
    <t>ORGANWISE GUYS INC (THE)</t>
  </si>
  <si>
    <t>PRECISION SIDEWALK SAFETY CORP</t>
  </si>
  <si>
    <t>SECURE ON-SITE SHREDDING</t>
  </si>
  <si>
    <t>SHERI DELUDOS &amp; ASSOCIATES INC</t>
  </si>
  <si>
    <t>THINK GLOBAL LLC</t>
  </si>
  <si>
    <t>TROPEX PLANT SALES LEASING MAINTENANCE</t>
  </si>
  <si>
    <t>WENSTROM COMMUNICATION INC</t>
  </si>
  <si>
    <t>WORKSCAPES INC</t>
  </si>
  <si>
    <t>ASIAN AMERICAN NON-CERTIFIED</t>
  </si>
  <si>
    <t>SOFTWARE HOUSE INTERNATIONAL INC (SHI)</t>
  </si>
  <si>
    <t>SRQ MEDIA GROUP / SRQ MAGAZINE</t>
  </si>
  <si>
    <t>TRALIANCE LLC</t>
  </si>
  <si>
    <t>HISPANIC AMERICAN CERTIFIED</t>
  </si>
  <si>
    <t>A &amp; A ELECTRIC SERVICES INC</t>
  </si>
  <si>
    <t>ADVANCED CABLE CONNECTION INC</t>
  </si>
  <si>
    <t>ALLEGRA PRINT &amp; IMAGING #184</t>
  </si>
  <si>
    <t>APEX OFFICE PRODUCTS</t>
  </si>
  <si>
    <t>COMPUQUIP TECHNOLOGIES LLC</t>
  </si>
  <si>
    <t>CONSTRUCTION MOISTURE CONSULTING INC</t>
  </si>
  <si>
    <t>GILLY USA INC</t>
  </si>
  <si>
    <t>GILLY USA, INC.</t>
  </si>
  <si>
    <t>GILLY USA| INC.</t>
  </si>
  <si>
    <t>MARTIN LITHOGRAPH INC</t>
  </si>
  <si>
    <t>PAINTERS ON DEMAND LLC</t>
  </si>
  <si>
    <t>PEDRO J RODRIGUEZ FERNANDEZ</t>
  </si>
  <si>
    <t>PURE AIR CONTROL SERVICES INC</t>
  </si>
  <si>
    <t>QUALITY BUILDING CONTROLS</t>
  </si>
  <si>
    <t>SOLO PRINTING INC</t>
  </si>
  <si>
    <t>SOLO PRINTING, LLC</t>
  </si>
  <si>
    <t>HISPANIC AMERICAN NON-CERTIFIED</t>
  </si>
  <si>
    <t>CIRSCO, INC.</t>
  </si>
  <si>
    <t>HENRIQUEZ ELECTRIC CORP</t>
  </si>
  <si>
    <t>LAMAR ADVERTISING</t>
  </si>
  <si>
    <t>MINORITY BUSINESS (FEDERAL SBA CERTIFIED 8A FIRM)</t>
  </si>
  <si>
    <t>TWD TRADEWINDS INC</t>
  </si>
  <si>
    <t>SMALL BUSINESS (FEDERAL NON-8A FIRM)</t>
  </si>
  <si>
    <t>A&amp;J VACUUM SERVICES INC</t>
  </si>
  <si>
    <t>ADVANCED ENVIRONMENTAL LABORATORIES INC</t>
  </si>
  <si>
    <t>AUNT BERTHA A PUBLIC BENEFIT CORPORATION</t>
  </si>
  <si>
    <t>BAY OIL COMPANY</t>
  </si>
  <si>
    <t>BUCKEYE CLEANING CENTER TAMPA</t>
  </si>
  <si>
    <t>BUCKEYE INTERNATIONAL INC</t>
  </si>
  <si>
    <t>FIBEROPTIC SYSTEMS INC</t>
  </si>
  <si>
    <t>HEAD'S FLAGS INC</t>
  </si>
  <si>
    <t>IBM CORPORATION</t>
  </si>
  <si>
    <t>INTEUM COMPANY LLC</t>
  </si>
  <si>
    <t>LONZA WALKERSVILLE INC</t>
  </si>
  <si>
    <t>RASPBERRY MED INC</t>
  </si>
  <si>
    <t>SANTA CRUZ BIOTECHNOLOGY INC</t>
  </si>
  <si>
    <t>SCL HOLDINGS INC</t>
  </si>
  <si>
    <t>SCL HOLDINGS, INC.</t>
  </si>
  <si>
    <t>TECHNICAL TRAINING AIDS INC</t>
  </si>
  <si>
    <t>VECTORBUILDER INC</t>
  </si>
  <si>
    <t>SMALL BUSINESS (STATE)</t>
  </si>
  <si>
    <t>ADINSTRUMENTS INC</t>
  </si>
  <si>
    <t>APOGEE TELECOM</t>
  </si>
  <si>
    <t>CRITICAL SYSTEM SOLUTIONS LLC</t>
  </si>
  <si>
    <t>MAYER ELECTRIC SUPPLY CO INC</t>
  </si>
  <si>
    <t>MAYER ELECTRIC SUPPLY COMPANY| INC.</t>
  </si>
  <si>
    <t>MICRO OPTICS OF FLORIDA INC</t>
  </si>
  <si>
    <t>PRECISION LITHO SERVICE INC</t>
  </si>
  <si>
    <t>ROYALAIRE MECHANICAL SERVICES INC</t>
  </si>
  <si>
    <t>TESTEQUITY LLC</t>
  </si>
  <si>
    <t>TRACE KINGHAM, INC.</t>
  </si>
  <si>
    <t>TRACE KINGHAM| INC.</t>
  </si>
  <si>
    <t>WALL PANEL SYSTEMS INC</t>
  </si>
  <si>
    <t>VETERAN OWNED</t>
  </si>
  <si>
    <t>AIRGAS USA LLC</t>
  </si>
  <si>
    <t>AIRGAS, INC.</t>
  </si>
  <si>
    <t>AIRGAS| INC.</t>
  </si>
  <si>
    <t>CORPORATE INTERIORS INC</t>
  </si>
  <si>
    <t>FLORIDA BUSINESS INTERIORS TAMPA BAY</t>
  </si>
  <si>
    <t>Grand Total</t>
  </si>
  <si>
    <t>% of Spend</t>
  </si>
  <si>
    <t xml:space="preserve">% OF DIVERSITY SPEND BY CATEGORY  </t>
  </si>
  <si>
    <t>% OF ADDRESSABLE SPEND</t>
  </si>
  <si>
    <t>Department</t>
  </si>
  <si>
    <t xml:space="preserve">June </t>
  </si>
  <si>
    <t>Mar</t>
  </si>
  <si>
    <t>Feb</t>
  </si>
  <si>
    <t>Jan</t>
  </si>
  <si>
    <t>Dec</t>
  </si>
  <si>
    <t>Nov</t>
  </si>
  <si>
    <t>Oct</t>
  </si>
  <si>
    <t>Sept</t>
  </si>
  <si>
    <t>Aug</t>
  </si>
  <si>
    <t>ACAD AFFAIRS COMM ENGAGEMENT</t>
  </si>
  <si>
    <t>ACADEMIC ADVISING - ATHLETICS</t>
  </si>
  <si>
    <t>ACADEMIC ADVISING - UGS</t>
  </si>
  <si>
    <t>ACADEMIC AFFAIRS UNIV WIDE</t>
  </si>
  <si>
    <t>ACADEMIC ENRICHMENT</t>
  </si>
  <si>
    <t>ACADEMIC SUCCESS CENTER</t>
  </si>
  <si>
    <t>ADM SERVICES BUSINESS CENTER</t>
  </si>
  <si>
    <t>ADMINISTRATIVE APPLICATION SRV</t>
  </si>
  <si>
    <t>ADVANCED VISUALIZATION CENTER</t>
  </si>
  <si>
    <t>ANTHROPOLOGY</t>
  </si>
  <si>
    <t>AREA HEALTH EDUCATION CENTER</t>
  </si>
  <si>
    <t>ASST. VP DEAN OF STUDENTS</t>
  </si>
  <si>
    <t>ATHLETIC ADMINISTRATION</t>
  </si>
  <si>
    <t>ATHLETIC TRAINING PROGRAM</t>
  </si>
  <si>
    <t>AUXILIARY ADMINISTRATION</t>
  </si>
  <si>
    <t>AVP FOR WELLNESS</t>
  </si>
  <si>
    <t>BASEBALL</t>
  </si>
  <si>
    <t>BOOKSTORE</t>
  </si>
  <si>
    <t>BUDGET AND POLICY ANALYSIS</t>
  </si>
  <si>
    <t>BULLS VISION PRODUCTION</t>
  </si>
  <si>
    <t>CAREER CENTER</t>
  </si>
  <si>
    <t>CAS - BSC</t>
  </si>
  <si>
    <t>CAS ADVISOR</t>
  </si>
  <si>
    <t>CBCS HUMAN RESOURCES</t>
  </si>
  <si>
    <t>CENTER FOR GHIDR</t>
  </si>
  <si>
    <t>CENTER FOR MICRO ELECTRONICS</t>
  </si>
  <si>
    <t>CENTER FOR MIGRANT EDUCATION</t>
  </si>
  <si>
    <t>CENTER FOR STUDENT WELL-BEING</t>
  </si>
  <si>
    <t>CFS RIGHTPATH RESEARCH CENTER</t>
  </si>
  <si>
    <t>CFS STATE &amp; LOCAL SUPPORT</t>
  </si>
  <si>
    <t>CHEMICAL &amp; BIOMEDICAL ENGNRNG</t>
  </si>
  <si>
    <t>CHEMISTRY</t>
  </si>
  <si>
    <t>CIVIL &amp; ENVIRONMENTAL ENGR</t>
  </si>
  <si>
    <t>CLEAN ENERGY RESEARCH CENTER</t>
  </si>
  <si>
    <t>CLINICAL RESEARCH</t>
  </si>
  <si>
    <t>CLOUD INFRASTRUCTURE</t>
  </si>
  <si>
    <t>COALITION FOR SCIENCE LITERACY</t>
  </si>
  <si>
    <t>COE SAS UNDERGRADUATE ADVISING</t>
  </si>
  <si>
    <t>COE-COL SUPPORT SERVICES</t>
  </si>
  <si>
    <t>COE-STUDENT ACADEMIC SERVICES</t>
  </si>
  <si>
    <t>COLL OF PHARMACY STD'T AFFAIRS</t>
  </si>
  <si>
    <t>COLLEGE COUNCILS</t>
  </si>
  <si>
    <t>COLLEGE OF MED DEAN'S OFFICE</t>
  </si>
  <si>
    <t>COLLEGE OF MED STUDENT AFFAIRS</t>
  </si>
  <si>
    <t>COLLEGE OF MEDICINE ADMISSIONS</t>
  </si>
  <si>
    <t>COLLEGE OF NURSING</t>
  </si>
  <si>
    <t>COLLEGE OF PHARMACY DEAN'S OFF</t>
  </si>
  <si>
    <t>COM COMTY &amp; GLOBAL ENGAGEMNT</t>
  </si>
  <si>
    <t>COM DEVELOPMENT OFFICE</t>
  </si>
  <si>
    <t>COM GRAD AFFAIRS PHD PRGM</t>
  </si>
  <si>
    <t>COMMUNICATION</t>
  </si>
  <si>
    <t>COMMUNICATIONS &amp; MARKETING</t>
  </si>
  <si>
    <t>COMMUNICATIONS AND MARKETING</t>
  </si>
  <si>
    <t>COMPUTER SCIENCE ENGINEERING</t>
  </si>
  <si>
    <t>COPH ACAD AND STUDENT AFFAIRS</t>
  </si>
  <si>
    <t>COPH ACTIVIST LAB</t>
  </si>
  <si>
    <t>COPH DOCTORAL PROGRAM</t>
  </si>
  <si>
    <t>COPH GENETIC COUNSELING</t>
  </si>
  <si>
    <t>COPH LABORATORY SUPPORT</t>
  </si>
  <si>
    <t>COPH NUTRITION AND DIETETICS</t>
  </si>
  <si>
    <t>COPH OFFICE OF RESEARCH</t>
  </si>
  <si>
    <t>COPH OFFICE OF THE DEAN</t>
  </si>
  <si>
    <t>COPH OSHA EDUCATION CENTER</t>
  </si>
  <si>
    <t>COPH SUNSHINE ERC</t>
  </si>
  <si>
    <t>COPH UNDERGRAD PROGRAM</t>
  </si>
  <si>
    <t>COTA ACADEMIC AFFAIRS</t>
  </si>
  <si>
    <t>COTA DEAN</t>
  </si>
  <si>
    <t>COTA FL CTR COMMUNITY DESIGN</t>
  </si>
  <si>
    <t>COTA MARCHING BAND</t>
  </si>
  <si>
    <t>COTA MARKETING</t>
  </si>
  <si>
    <t>COTA PRODUCTION</t>
  </si>
  <si>
    <t>COTA SCHOOL OF ARCHITECTURE</t>
  </si>
  <si>
    <t>COTA SCHOOL OF MUSIC</t>
  </si>
  <si>
    <t>COTA SCHOOL OF THEATRE</t>
  </si>
  <si>
    <t>CRIMINOLOGY</t>
  </si>
  <si>
    <t>CTR FOR ANALYTICS &amp; CREATIVITY</t>
  </si>
  <si>
    <t>CTR FOR HEARING &amp; SPEECH RSRCH</t>
  </si>
  <si>
    <t>CTR FOR LEADERSHIP &amp; PHP</t>
  </si>
  <si>
    <t>CTR FOR RESEVALASSMNT&amp;MEASRE</t>
  </si>
  <si>
    <t>CTR IMPR TEACH AND RSRCH STEM</t>
  </si>
  <si>
    <t>CTSI RIA</t>
  </si>
  <si>
    <t>CURRICULUM AND EVALUATION</t>
  </si>
  <si>
    <t>CYBER PHYSICAL SYSTEMS</t>
  </si>
  <si>
    <t>DAVID C ANCHIN CENTER</t>
  </si>
  <si>
    <t>DEPARTMENT OF FAMILY MEDICINE</t>
  </si>
  <si>
    <t>DEPARTMENT OF PATHOLOGY</t>
  </si>
  <si>
    <t>DEPT CHILD AND FAMILY STUDIES</t>
  </si>
  <si>
    <t>DEPT OF ANATOMY LAB</t>
  </si>
  <si>
    <t>DEPT OF CARDIOVASCULAR SCIENCE</t>
  </si>
  <si>
    <t>DEPT OF COM &amp; FAM HEALTH</t>
  </si>
  <si>
    <t>DEPT OF NEUROSURGERY</t>
  </si>
  <si>
    <t>DEPT OF ORTHOPEDIC SURGERY</t>
  </si>
  <si>
    <t>DEPT OF RADIOLOGY</t>
  </si>
  <si>
    <t>DEPT. OF PHARMACY PRACTICE</t>
  </si>
  <si>
    <t>DERMATOLOGY</t>
  </si>
  <si>
    <t>DESIGN AND CONSTRUCTION</t>
  </si>
  <si>
    <t>DIGITAL INNOVATIONS</t>
  </si>
  <si>
    <t>ECONOMICS</t>
  </si>
  <si>
    <t>EDUCATIONAL AND PSYCHOLOGICAL</t>
  </si>
  <si>
    <t>EMERGENCY MANAGEMENT</t>
  </si>
  <si>
    <t>ENGINEER FACILITIES &amp; SAFETY</t>
  </si>
  <si>
    <t>ENGINEERING ACADEMIC ADVISING</t>
  </si>
  <si>
    <t>ENGINEERING DEVELOPMENT</t>
  </si>
  <si>
    <t>ENGINEERING I-4 CORRIDOR</t>
  </si>
  <si>
    <t>ENGINEERING RESEARCH</t>
  </si>
  <si>
    <t>ENGR COMMUNICATIONS &amp; MARKETNG</t>
  </si>
  <si>
    <t>ENGR DIVERSITY &amp; OUTREACH</t>
  </si>
  <si>
    <t>ENGR RESOURCE MANAGEMENT</t>
  </si>
  <si>
    <t>ENHANCING U</t>
  </si>
  <si>
    <t>ENVIRONMENTAL HEALTH &amp; SAFETY</t>
  </si>
  <si>
    <t>EQUIPMENT ROOM</t>
  </si>
  <si>
    <t>EVAL ANALYTICS AND DEC SPRT</t>
  </si>
  <si>
    <t>EXPERIENTAL EDUCATIONS</t>
  </si>
  <si>
    <t>EXPERIENTIAL LEARNING&amp;SIM_ELS</t>
  </si>
  <si>
    <t>FACULTY &amp; PROGRAM DEVELOPMENT</t>
  </si>
  <si>
    <t>FACULTY LEAD PROGRAMS</t>
  </si>
  <si>
    <t>FCOE - DRUG DISCOVERY &amp; INNOV</t>
  </si>
  <si>
    <t>FINANCE AND REPORTING</t>
  </si>
  <si>
    <t>FINANCIAL AID</t>
  </si>
  <si>
    <t>FL PREVENTION RESEARCH CENTER</t>
  </si>
  <si>
    <t>FLA CTR FOR INSTR COMPUTING</t>
  </si>
  <si>
    <t>FM ADMINISTRATION</t>
  </si>
  <si>
    <t>FOOTBALL</t>
  </si>
  <si>
    <t>GOVERNMENT RELATIONS</t>
  </si>
  <si>
    <t>GRAD &amp; UNDERGRAD STUDIES</t>
  </si>
  <si>
    <t>GRANTS RESEARCH PROPOSALS</t>
  </si>
  <si>
    <t>HEART INST - CARDIOLOGY</t>
  </si>
  <si>
    <t>HEART INST - CORE</t>
  </si>
  <si>
    <t>HEART INST - MOLE PHARM PHYS</t>
  </si>
  <si>
    <t>HISTORY</t>
  </si>
  <si>
    <t>HONORS UNDERGRAD RESEARCH</t>
  </si>
  <si>
    <t>HSC DEVELOPMENT&amp;ALUMNI AFFAIRS</t>
  </si>
  <si>
    <t>HSC EMPLOYEE RECOGNITION</t>
  </si>
  <si>
    <t>HSC MASTER'S PROGRAM</t>
  </si>
  <si>
    <t>HUMANITIES &amp; CULTURAL STUDIES</t>
  </si>
  <si>
    <t>HUMANITIES INSTITUTE</t>
  </si>
  <si>
    <t>ICA BOX OFFICE</t>
  </si>
  <si>
    <t>ICA BUSINESS OFFICE</t>
  </si>
  <si>
    <t>ICA COMPLIANCE</t>
  </si>
  <si>
    <t>ICA ENRICHMENT CENTER</t>
  </si>
  <si>
    <t>ICA EVENT MANAGEMENT</t>
  </si>
  <si>
    <t>ICA SPORTS MEDICINE</t>
  </si>
  <si>
    <t>INED ACLRTD SMR INTRSN AC PRGS</t>
  </si>
  <si>
    <t>INED ADMINISTRATIVE SUPPORT</t>
  </si>
  <si>
    <t>INED FLORIDA VIRTUAL CAMPUS</t>
  </si>
  <si>
    <t>INED MARKETING</t>
  </si>
  <si>
    <t>INED ONLINE COURSE DEVELOPMENT</t>
  </si>
  <si>
    <t>INED ONLINE FAC DEVELOPMNT GRP</t>
  </si>
  <si>
    <t>INED OSHER LIFELONG LEARN INST</t>
  </si>
  <si>
    <t>INED PROFESSIONL WORKFORCE DEV</t>
  </si>
  <si>
    <t>INED TESTING SERVICES</t>
  </si>
  <si>
    <t>INFRASTRUCTURE SERVICES</t>
  </si>
  <si>
    <t>INST ADV STUDY CULTURE AND ENV</t>
  </si>
  <si>
    <t>INST OF APPLIED ENGINEERING</t>
  </si>
  <si>
    <t>INSTITUTE ON BLACK LIFE</t>
  </si>
  <si>
    <t>INSTITUTIONAL EFFECTIVENESS</t>
  </si>
  <si>
    <t>INTGRATED DATA MANAGEMENT</t>
  </si>
  <si>
    <t>IS STUDENT &amp; SCHOLARSHIP</t>
  </si>
  <si>
    <t>JOINT MILITARY LEADERSHIP CTR</t>
  </si>
  <si>
    <t>KEY SHOP</t>
  </si>
  <si>
    <t>LATIN AMER/CARRIBEAN STUDIES</t>
  </si>
  <si>
    <t>LAWTON &amp; RHEA CHILES CENTER</t>
  </si>
  <si>
    <t>LEADERSHIP &amp; CIVIC ENGAGEMENT</t>
  </si>
  <si>
    <t>LEADERSHIP COUNSELING &amp; ADULT</t>
  </si>
  <si>
    <t>LOGISTICS AND SOURCING</t>
  </si>
  <si>
    <t>LP SCHOOL OF ACCOUNTANCY</t>
  </si>
  <si>
    <t>MARKETING</t>
  </si>
  <si>
    <t>MASS COMMUNICATIONS</t>
  </si>
  <si>
    <t>MATHEMATICS &amp; STATISTICS</t>
  </si>
  <si>
    <t>MCOM CURRICULAR AFFAIRS</t>
  </si>
  <si>
    <t>MCOM DME DEPT OF MEDICAL EDU</t>
  </si>
  <si>
    <t>MCOM MEDICAL ENGINEERING</t>
  </si>
  <si>
    <t>MECHANICAL ENGINEERING</t>
  </si>
  <si>
    <t>MEDICAL ENGINEERING</t>
  </si>
  <si>
    <t>MEN'S BASKETBALL</t>
  </si>
  <si>
    <t>MEN'S GOLF</t>
  </si>
  <si>
    <t>MEN'S SOCCER</t>
  </si>
  <si>
    <t>MEN'S TENNIS</t>
  </si>
  <si>
    <t>MHLP - PDC (PROF DEV CENTER)</t>
  </si>
  <si>
    <t>MULTICULTURAL AFFAIRS</t>
  </si>
  <si>
    <t>NANOMEDICINE RESEARCH CENTER</t>
  </si>
  <si>
    <t>NCAA PROGRAMMING</t>
  </si>
  <si>
    <t>NEUROSCIENCES CTR FOR AGING</t>
  </si>
  <si>
    <t>NEUROSCIENCES REBATE</t>
  </si>
  <si>
    <t>NEW STUDENT CONNECTIONS</t>
  </si>
  <si>
    <t>NSI - MOLE MEDICINE</t>
  </si>
  <si>
    <t>NSI - MOLE PHARM PHYS</t>
  </si>
  <si>
    <t>NSI - PSYCHIATRY</t>
  </si>
  <si>
    <t>NURSING ADMIN OFFICE</t>
  </si>
  <si>
    <t>NURSING ANESTHESIA</t>
  </si>
  <si>
    <t>NURSING CLINICAL LAB</t>
  </si>
  <si>
    <t>NURSING COMPUTER SUPPORT</t>
  </si>
  <si>
    <t>NURSING DEAN'S OFFICE</t>
  </si>
  <si>
    <t>NURSING GRADUATE</t>
  </si>
  <si>
    <t>NURSING MARKETING &amp; COMMUNICTN</t>
  </si>
  <si>
    <t>NURSING RESEARCH CENTER</t>
  </si>
  <si>
    <t>NURSING ST. PETERSBURG</t>
  </si>
  <si>
    <t>NURSING UNDERGRAD OFFICE</t>
  </si>
  <si>
    <t>OFFICE OF DECISION SUPPORT</t>
  </si>
  <si>
    <t>OFFICE OF GENERAL COUNSEL</t>
  </si>
  <si>
    <t>OFFICE OF PARENT &amp; FAMILY</t>
  </si>
  <si>
    <t>OFFICE OF THE PROVOST</t>
  </si>
  <si>
    <t>OFFICE OF VETERAN SUCCESS</t>
  </si>
  <si>
    <t>ORIENTATION</t>
  </si>
  <si>
    <t>OVERSEAS STUDY PROGRAM</t>
  </si>
  <si>
    <t>PATEL COLL OF GLOBAL SUSTAIN</t>
  </si>
  <si>
    <t>PATEL CTR 4 GLOBAL UNDERSTNDNG</t>
  </si>
  <si>
    <t>PATHOLOGY &amp; CELL BIOLOGY</t>
  </si>
  <si>
    <t>PERSONALIZED MED &amp; GENOMICS</t>
  </si>
  <si>
    <t>PH INTERDISCPLINARY RES AND ED</t>
  </si>
  <si>
    <t>PHYSICAL THERAPY</t>
  </si>
  <si>
    <t>PHYSICIAN'S ASSISTANT DEPT</t>
  </si>
  <si>
    <t>PLANNING</t>
  </si>
  <si>
    <t>PRESCHOOL CREATIVE LEARNING</t>
  </si>
  <si>
    <t>PSYCHOLOGY</t>
  </si>
  <si>
    <t>PUBLIC AFFAIRS</t>
  </si>
  <si>
    <t>REHABILITATION COUNSELING</t>
  </si>
  <si>
    <t>RELIGIOUS STUDIES</t>
  </si>
  <si>
    <t>RESEARCH &amp; SCHOLARSHIP</t>
  </si>
  <si>
    <t>RESEARCH FOUNDATION</t>
  </si>
  <si>
    <t>RESIDENTIAL EDUCATION</t>
  </si>
  <si>
    <t>SA&amp;SS RESOURCE MGMT &amp; DEVEL</t>
  </si>
  <si>
    <t>SAILING</t>
  </si>
  <si>
    <t>SAR ACADEMIC SUPPORT</t>
  </si>
  <si>
    <t>SAR BUSINESS ADM - DEAN OFFICE</t>
  </si>
  <si>
    <t>SAR COE DEANS OFFICE</t>
  </si>
  <si>
    <t>SAR FACILITIES PLANNING &amp; MGMT</t>
  </si>
  <si>
    <t>SAR GLOBAL ENGAGEMENT</t>
  </si>
  <si>
    <t>SAR INFORMATION TECHNOLOGIES</t>
  </si>
  <si>
    <t>SAR IT TECH FEE</t>
  </si>
  <si>
    <t>SAR LIBERAL ARTS AND SOC SCI</t>
  </si>
  <si>
    <t>SAR LIBRARY</t>
  </si>
  <si>
    <t>SAR POSTAL SERVICES</t>
  </si>
  <si>
    <t>SAR PROGRAMS &amp; ACT</t>
  </si>
  <si>
    <t>SAR SCIENCE AND MATH DEAN</t>
  </si>
  <si>
    <t>SAR STUDENT SERVICES</t>
  </si>
  <si>
    <t>SCHOOL OF AGING STUDIES</t>
  </si>
  <si>
    <t>SCHOOL OF INFORMATION</t>
  </si>
  <si>
    <t>SCHOOL OF RECORD</t>
  </si>
  <si>
    <t>SG STUDENT ORGANIZATIONS</t>
  </si>
  <si>
    <t>SMALL BUSINESS DEVELOP CENTER</t>
  </si>
  <si>
    <t>SMART-SPORTS MED ATHL RELAT TR</t>
  </si>
  <si>
    <t>SOCIAL WORK</t>
  </si>
  <si>
    <t>SOCIOLOGY</t>
  </si>
  <si>
    <t>SOFTBALL</t>
  </si>
  <si>
    <t>SOLUTIONS DEVELOPMENT</t>
  </si>
  <si>
    <t>SPIRIT GROUPS</t>
  </si>
  <si>
    <t>SPORTS INFORMATION</t>
  </si>
  <si>
    <t>SR. VP - BUSINESS AND FINANCE</t>
  </si>
  <si>
    <t>STP ACADEMIC SUCCESS CENTER</t>
  </si>
  <si>
    <t>STP ADMINISTRATION &amp; FINANCE</t>
  </si>
  <si>
    <t>STP ART</t>
  </si>
  <si>
    <t>STP ARTS AND SCIENCES - DEAN</t>
  </si>
  <si>
    <t>STP BIOLOGY</t>
  </si>
  <si>
    <t>STP BISHOP CENTER</t>
  </si>
  <si>
    <t>STP COE DEANS OFFICE</t>
  </si>
  <si>
    <t>STP COMPASS</t>
  </si>
  <si>
    <t>STP COUNSELING CENTER</t>
  </si>
  <si>
    <t>STP CTR TEACHING AND LEARNING</t>
  </si>
  <si>
    <t>STP DEVELOPMENT</t>
  </si>
  <si>
    <t>STP ENGLISH</t>
  </si>
  <si>
    <t>STP ENVIRONMENTAL SCIENCE PROG</t>
  </si>
  <si>
    <t>STP FAMILY STUDIES CENTER</t>
  </si>
  <si>
    <t>STP FINANCIAL AID</t>
  </si>
  <si>
    <t>STP GEOLOGY</t>
  </si>
  <si>
    <t>STP GLOBAL INITIATIVES</t>
  </si>
  <si>
    <t>STP GOVERNMENT RELATIONS</t>
  </si>
  <si>
    <t>STP GRADUATE STUDIES</t>
  </si>
  <si>
    <t>STP GROUNDS</t>
  </si>
  <si>
    <t>STP HONORS PROGRAM</t>
  </si>
  <si>
    <t>STP INFANT FAM MENTAL HLTH CTR</t>
  </si>
  <si>
    <t>STP INSTITUTIONAL RESEARCH</t>
  </si>
  <si>
    <t>STP MASS COMMUNICATIONS</t>
  </si>
  <si>
    <t>STP PSYCHOLOGY</t>
  </si>
  <si>
    <t>STP PUBLIC SAFETY</t>
  </si>
  <si>
    <t>STP REGIONAL CHANCELLOR</t>
  </si>
  <si>
    <t>STP REGISTRAR</t>
  </si>
  <si>
    <t>STP STUDENT AFFAIRS ADMIN</t>
  </si>
  <si>
    <t>STP STUDENT CAREER SERVICES</t>
  </si>
  <si>
    <t>STP UTILITIES</t>
  </si>
  <si>
    <t>STP VISUAL ARTS/GRAPHIC DESIGN</t>
  </si>
  <si>
    <t>STRENGTH &amp; CONDITIONING</t>
  </si>
  <si>
    <t>STUDENT AFFAIRS OPERATIONS</t>
  </si>
  <si>
    <t>STUDENT OMBUDSMAN</t>
  </si>
  <si>
    <t>STUDENT PUBLICATIONS</t>
  </si>
  <si>
    <t>STUDENT RIGHTS &amp; RESPONSIBILTY</t>
  </si>
  <si>
    <t>STUDENT SUPPORT SERVICES</t>
  </si>
  <si>
    <t>SUNCOAST AREA TCHR TRNG</t>
  </si>
  <si>
    <t>TEACHING AND LEARNING</t>
  </si>
  <si>
    <t>TECHNOLOGY STRATEGY APP SVCS</t>
  </si>
  <si>
    <t>TURF MAINTENANCE</t>
  </si>
  <si>
    <t>UGS STUDENT INSTRUCTION</t>
  </si>
  <si>
    <t>UNDERGRADUATE ADVISING</t>
  </si>
  <si>
    <t>UNDERGRADUATE STUDIES</t>
  </si>
  <si>
    <t>UNIVERSITY BOARD OF TRUSTEES</t>
  </si>
  <si>
    <t>UNIVERSITY POLICE</t>
  </si>
  <si>
    <t>UNIVERSITY TREASURER</t>
  </si>
  <si>
    <t>UPWARD BOUND</t>
  </si>
  <si>
    <t>USF NATL ACADEMY OF INVENTORS</t>
  </si>
  <si>
    <t>USF SYSTEM AUDIT</t>
  </si>
  <si>
    <t>USFRI TECHNOLOGY INCUBATOR</t>
  </si>
  <si>
    <t>VEHICLE</t>
  </si>
  <si>
    <t>VP RESEARCH</t>
  </si>
  <si>
    <t>VP STUDENT AFFAIRS</t>
  </si>
  <si>
    <t>WEB OPERATIONS</t>
  </si>
  <si>
    <t>WOMEN'S &amp; GENDER STUDIES</t>
  </si>
  <si>
    <t>WOMEN'S BASKETBALL</t>
  </si>
  <si>
    <t>WOMEN'S GOLF</t>
  </si>
  <si>
    <t>WOMEN'S SOCCER</t>
  </si>
  <si>
    <t>WOMEN'S TENNIS</t>
  </si>
  <si>
    <t>WOMEN'S TRACK/CROSS COUNTRY</t>
  </si>
  <si>
    <t>WOMEN'S VOLLEYBALL</t>
  </si>
  <si>
    <t>WORLD LANGUAGES</t>
  </si>
  <si>
    <t>WUSF-TV</t>
  </si>
  <si>
    <t xml:space="preserve">NATIVE AMERICAN </t>
  </si>
  <si>
    <t xml:space="preserve"> MWBE/VBE:</t>
  </si>
  <si>
    <t xml:space="preserve">TOTAL TIER 2 </t>
  </si>
  <si>
    <t>Hamilton Engineering &amp; Surveying, Inc.</t>
  </si>
  <si>
    <t>Hall Engineering</t>
  </si>
  <si>
    <t>(blank)</t>
  </si>
  <si>
    <t>Gresham Smith and Partners</t>
  </si>
  <si>
    <t>Intertek PSI</t>
  </si>
  <si>
    <t>Engineering Matrix</t>
  </si>
  <si>
    <t>IC Mechanical</t>
  </si>
  <si>
    <t>TLC Engineering for Architecture, Inc.</t>
  </si>
  <si>
    <t>Holmes, Hepner &amp; Associates</t>
  </si>
  <si>
    <t>Bettin Construction</t>
  </si>
  <si>
    <t>Harvard Jolly, Inc. (Tampa / Sarasota)</t>
  </si>
  <si>
    <t xml:space="preserve">Test and Balance </t>
  </si>
  <si>
    <t>Anston-Greenlees, Inc.</t>
  </si>
  <si>
    <t xml:space="preserve">Southern Independent </t>
  </si>
  <si>
    <t>Crossroads Construction Co.</t>
  </si>
  <si>
    <t>Simpson Environmental Services</t>
  </si>
  <si>
    <t>Williams Company Tampa</t>
  </si>
  <si>
    <t>Renker Rich Parks Architects</t>
  </si>
  <si>
    <t>Grainger</t>
  </si>
  <si>
    <t>Cutler Associates, Inc.</t>
  </si>
  <si>
    <t>GLE Associates</t>
  </si>
  <si>
    <t>Manhattan Construction</t>
  </si>
  <si>
    <t>Ayres Assoc.</t>
  </si>
  <si>
    <t>EE&amp;G Environmental Services, LLC</t>
  </si>
  <si>
    <t>George F. Young, Inc.</t>
  </si>
  <si>
    <t>The Ash Group</t>
  </si>
  <si>
    <t>Tandem Construction</t>
  </si>
  <si>
    <t xml:space="preserve">DPR Construction </t>
  </si>
  <si>
    <t>Rowe Architects, Inc.</t>
  </si>
  <si>
    <t>Foresight Construction</t>
  </si>
  <si>
    <t>Meyer Associates, Inc.</t>
  </si>
  <si>
    <t>Follett</t>
  </si>
  <si>
    <t>The Phoenix Agency</t>
  </si>
  <si>
    <t>ASR Engineering, Inc</t>
  </si>
  <si>
    <t>Professional Services Industries, Inc</t>
  </si>
  <si>
    <t>Fawley Bryant Architect</t>
  </si>
  <si>
    <t>Kenyon &amp; Partners</t>
  </si>
  <si>
    <t>Consulting Engineering Assoc.</t>
  </si>
  <si>
    <t>Williamson Dacar</t>
  </si>
  <si>
    <t>USF Bookstore ( Follett)</t>
  </si>
  <si>
    <t>Office Depot</t>
  </si>
  <si>
    <t>Fischer Scientific</t>
  </si>
  <si>
    <t>DRMP, Inc.</t>
  </si>
  <si>
    <t xml:space="preserve">Willis A. Smith </t>
  </si>
  <si>
    <t>Bfrank Studio</t>
  </si>
  <si>
    <t>Friedrich Watkins of Tampa</t>
  </si>
  <si>
    <t>Creative Contractors, Inc.</t>
  </si>
  <si>
    <t>Aramark ( Includes Bay Coffee &amp; Tea)</t>
  </si>
  <si>
    <t>Gilly &amp; Coca Cola Vending</t>
  </si>
  <si>
    <t>Skanska</t>
  </si>
  <si>
    <t>The Beck Group</t>
  </si>
  <si>
    <t>Sum of TOTALS</t>
  </si>
  <si>
    <t>Row Labels</t>
  </si>
  <si>
    <t>Renee Beckford</t>
  </si>
  <si>
    <t>Please Note:</t>
  </si>
  <si>
    <t>AP Spend by Department and PCard Spend by Department are shown in separate tabs in this report only. All future reports will show this supporting data in one tab by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</si>
</sst>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409]* #,##0.00_);_([$$-409]* \(#,##0.00\);_([$$-409]* &quot;-&quot;??_);_(@_)"/>
    <numFmt numFmtId="165" formatCode="m/d/yy;@"/>
    <numFmt numFmtId="166" formatCode="_(* #,##0_);_(* \(#,##0\);_(* &quot;-&quot;??_);_(@_)"/>
    <numFmt numFmtId="167" formatCode="0.0%"/>
    <numFmt numFmtId="168" formatCode="\$#,##0.00"/>
    <numFmt numFmtId="16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11"/>
      <color theme="1"/>
      <name val="Calibri"/>
      <family val="2"/>
      <scheme val="minor"/>
    </font>
    <font>
      <b/>
      <sz val="18"/>
      <color theme="1"/>
      <name val="Calibri"/>
      <family val="2"/>
      <scheme val="minor"/>
    </font>
    <font>
      <b/>
      <sz val="10"/>
      <color theme="1"/>
      <name val="Calibri"/>
      <family val="2"/>
      <scheme val="minor"/>
    </font>
    <font>
      <b/>
      <u/>
      <sz val="11"/>
      <color theme="1"/>
      <name val="Calibri"/>
      <family val="2"/>
      <scheme val="minor"/>
    </font>
    <font>
      <sz val="12"/>
      <color theme="1"/>
      <name val="Cambria"/>
      <family val="2"/>
      <scheme val="major"/>
    </font>
    <font>
      <b/>
      <sz val="12"/>
      <color theme="1"/>
      <name val="Cambria"/>
      <family val="2"/>
      <scheme val="major"/>
    </font>
    <font>
      <u/>
      <sz val="11"/>
      <color theme="10"/>
      <name val="Calibri"/>
      <family val="2"/>
      <scheme val="minor"/>
    </font>
    <font>
      <b/>
      <i/>
      <sz val="11"/>
      <color theme="1"/>
      <name val="Calibri"/>
      <family val="2"/>
      <scheme val="minor"/>
    </font>
    <font>
      <sz val="14"/>
      <color theme="1"/>
      <name val="Calibri"/>
      <family val="2"/>
      <scheme val="minor"/>
    </font>
    <font>
      <i/>
      <sz val="11"/>
      <color theme="1"/>
      <name val="Calibri"/>
      <family val="2"/>
      <scheme val="minor"/>
    </font>
    <font>
      <sz val="12"/>
      <color theme="1"/>
      <name val="Calibri"/>
      <family val="2"/>
      <scheme val="minor"/>
    </font>
    <font>
      <b/>
      <sz val="11"/>
      <color theme="0"/>
      <name val="Calibri"/>
      <family val="2"/>
      <scheme val="minor"/>
    </font>
    <font>
      <i/>
      <sz val="11"/>
      <color rgb="FF7F7F7F"/>
      <name val="Arial"/>
      <family val="2"/>
    </font>
    <font>
      <i/>
      <sz val="11"/>
      <color theme="1"/>
      <name val="Arial"/>
      <family val="2"/>
    </font>
  </fonts>
  <fills count="11">
    <fill>
      <patternFill patternType="none"/>
    </fill>
    <fill>
      <patternFill patternType="gray125"/>
    </fill>
    <fill>
      <patternFill patternType="solid">
        <fgColor rgb="FF92D050"/>
        <bgColor indexed="64"/>
      </patternFill>
    </fill>
    <fill>
      <patternFill patternType="solid">
        <fgColor theme="2" tint="-9.9978637043366805E-2"/>
        <bgColor indexed="64"/>
      </patternFill>
    </fill>
    <fill>
      <patternFill patternType="solid">
        <fgColor theme="1" tint="4.9989318521683403E-2"/>
        <bgColor indexed="64"/>
      </patternFill>
    </fill>
    <fill>
      <patternFill patternType="solid">
        <fgColor theme="0"/>
        <bgColor indexed="64"/>
      </patternFill>
    </fill>
    <fill>
      <patternFill patternType="solid">
        <fgColor rgb="FFECF12F"/>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s>
  <cellStyleXfs count="4">
    <xf numFmtId="0" fontId="0" fillId="0" borderId="0"/>
    <xf numFmtId="9" fontId="5" fillId="0" borderId="0" applyFont="0" applyFill="0" applyBorder="0" applyAlignment="0" applyProtection="0"/>
    <xf numFmtId="0" fontId="11" fillId="0" borderId="0" applyNumberFormat="0" applyFill="0" applyBorder="0" applyAlignment="0" applyProtection="0"/>
    <xf numFmtId="44" fontId="5" fillId="0" borderId="0" applyFont="0" applyFill="0" applyBorder="0" applyAlignment="0" applyProtection="0"/>
  </cellStyleXfs>
  <cellXfs count="183">
    <xf numFmtId="0" fontId="0" fillId="0" borderId="0" xfId="0"/>
    <xf numFmtId="0" fontId="0" fillId="0" borderId="2" xfId="0" applyBorder="1"/>
    <xf numFmtId="0" fontId="1" fillId="0" borderId="6" xfId="0" applyFont="1" applyBorder="1"/>
    <xf numFmtId="0" fontId="1" fillId="2" borderId="2" xfId="0" applyFont="1" applyFill="1" applyBorder="1"/>
    <xf numFmtId="0" fontId="1" fillId="3" borderId="2" xfId="0" applyFont="1" applyFill="1" applyBorder="1"/>
    <xf numFmtId="0" fontId="0" fillId="3" borderId="5" xfId="0" applyFont="1" applyFill="1" applyBorder="1"/>
    <xf numFmtId="0" fontId="1" fillId="3" borderId="8" xfId="0" applyFont="1" applyFill="1" applyBorder="1"/>
    <xf numFmtId="0" fontId="3" fillId="5" borderId="14" xfId="0" applyFont="1" applyFill="1" applyBorder="1"/>
    <xf numFmtId="0" fontId="3" fillId="5" borderId="12" xfId="0" applyFont="1" applyFill="1" applyBorder="1"/>
    <xf numFmtId="0" fontId="1" fillId="3" borderId="0" xfId="0" applyFont="1" applyFill="1" applyBorder="1"/>
    <xf numFmtId="0" fontId="1" fillId="3" borderId="12" xfId="0" applyFont="1" applyFill="1" applyBorder="1"/>
    <xf numFmtId="0" fontId="2" fillId="3" borderId="8" xfId="0" applyFont="1" applyFill="1" applyBorder="1"/>
    <xf numFmtId="0" fontId="1" fillId="3" borderId="9" xfId="0" applyFont="1" applyFill="1" applyBorder="1"/>
    <xf numFmtId="0" fontId="0" fillId="0" borderId="0" xfId="0" applyFont="1"/>
    <xf numFmtId="0" fontId="0" fillId="4" borderId="1" xfId="0" applyFont="1" applyFill="1" applyBorder="1"/>
    <xf numFmtId="0" fontId="0" fillId="3" borderId="4" xfId="0" applyFont="1" applyFill="1" applyBorder="1"/>
    <xf numFmtId="0" fontId="0" fillId="3" borderId="13" xfId="0" applyFont="1" applyFill="1" applyBorder="1"/>
    <xf numFmtId="0" fontId="0" fillId="3" borderId="10" xfId="0" applyFont="1" applyFill="1" applyBorder="1"/>
    <xf numFmtId="0" fontId="0" fillId="3" borderId="14" xfId="0" applyFont="1" applyFill="1" applyBorder="1"/>
    <xf numFmtId="0" fontId="0" fillId="3" borderId="12" xfId="0" applyFont="1" applyFill="1" applyBorder="1"/>
    <xf numFmtId="0" fontId="0" fillId="5" borderId="13" xfId="0" applyFont="1" applyFill="1" applyBorder="1"/>
    <xf numFmtId="0" fontId="0" fillId="4" borderId="6" xfId="0" applyFont="1" applyFill="1" applyBorder="1"/>
    <xf numFmtId="0" fontId="0" fillId="3" borderId="3" xfId="0" applyFont="1" applyFill="1" applyBorder="1"/>
    <xf numFmtId="0" fontId="0" fillId="3" borderId="1" xfId="0" applyFont="1" applyFill="1" applyBorder="1"/>
    <xf numFmtId="0" fontId="4" fillId="0" borderId="2" xfId="0" applyFont="1" applyBorder="1"/>
    <xf numFmtId="164" fontId="0" fillId="0" borderId="1" xfId="0" applyNumberFormat="1" applyFont="1" applyBorder="1"/>
    <xf numFmtId="0" fontId="0" fillId="0" borderId="0" xfId="0" applyFont="1" applyFill="1"/>
    <xf numFmtId="0" fontId="0" fillId="4" borderId="2" xfId="0" applyFont="1" applyFill="1" applyBorder="1"/>
    <xf numFmtId="0" fontId="2" fillId="3" borderId="1" xfId="0" applyFont="1" applyFill="1" applyBorder="1"/>
    <xf numFmtId="0" fontId="0" fillId="4" borderId="11" xfId="0" applyFont="1" applyFill="1" applyBorder="1"/>
    <xf numFmtId="0" fontId="0" fillId="4" borderId="12" xfId="0" applyFont="1" applyFill="1" applyBorder="1"/>
    <xf numFmtId="0" fontId="2" fillId="3" borderId="6" xfId="0" applyFont="1" applyFill="1" applyBorder="1"/>
    <xf numFmtId="0" fontId="1" fillId="6" borderId="2" xfId="0" applyFont="1" applyFill="1" applyBorder="1"/>
    <xf numFmtId="0" fontId="1" fillId="0" borderId="2" xfId="0" applyFont="1" applyFill="1" applyBorder="1"/>
    <xf numFmtId="164" fontId="0" fillId="0" borderId="1" xfId="0" applyNumberFormat="1" applyFont="1" applyFill="1" applyBorder="1"/>
    <xf numFmtId="0" fontId="0" fillId="0" borderId="1" xfId="0" applyFont="1" applyFill="1" applyBorder="1"/>
    <xf numFmtId="9" fontId="0" fillId="0" borderId="1" xfId="1" applyFont="1" applyBorder="1"/>
    <xf numFmtId="43" fontId="0" fillId="2" borderId="3" xfId="0" applyNumberFormat="1" applyFont="1" applyFill="1" applyBorder="1"/>
    <xf numFmtId="43" fontId="0" fillId="6" borderId="3" xfId="0" applyNumberFormat="1" applyFont="1" applyFill="1" applyBorder="1"/>
    <xf numFmtId="0" fontId="0" fillId="5" borderId="8" xfId="0" applyFont="1" applyFill="1" applyBorder="1"/>
    <xf numFmtId="0" fontId="0" fillId="5" borderId="5" xfId="0" applyFont="1" applyFill="1" applyBorder="1"/>
    <xf numFmtId="0" fontId="0" fillId="0" borderId="5" xfId="0" applyFont="1" applyBorder="1"/>
    <xf numFmtId="0" fontId="0" fillId="5" borderId="6" xfId="0" applyFont="1" applyFill="1" applyBorder="1"/>
    <xf numFmtId="0" fontId="7" fillId="0" borderId="0" xfId="0" applyFont="1"/>
    <xf numFmtId="0" fontId="8" fillId="7" borderId="0" xfId="0" applyFont="1" applyFill="1"/>
    <xf numFmtId="0" fontId="7" fillId="9" borderId="0" xfId="0" applyFont="1" applyFill="1"/>
    <xf numFmtId="0" fontId="0" fillId="9" borderId="0" xfId="0" applyFill="1"/>
    <xf numFmtId="0" fontId="0" fillId="2" borderId="3" xfId="0" applyNumberFormat="1" applyFont="1" applyFill="1" applyBorder="1"/>
    <xf numFmtId="164" fontId="0" fillId="0" borderId="0" xfId="0" applyNumberFormat="1" applyFont="1"/>
    <xf numFmtId="166" fontId="0" fillId="2" borderId="3" xfId="0" applyNumberFormat="1" applyFont="1" applyFill="1" applyBorder="1"/>
    <xf numFmtId="1" fontId="0" fillId="2" borderId="3" xfId="3" applyNumberFormat="1" applyFont="1" applyFill="1" applyBorder="1"/>
    <xf numFmtId="0" fontId="0" fillId="0" borderId="5" xfId="0" applyFont="1" applyFill="1" applyBorder="1"/>
    <xf numFmtId="0" fontId="0" fillId="0" borderId="9" xfId="0" applyNumberFormat="1" applyFont="1" applyFill="1" applyBorder="1"/>
    <xf numFmtId="164" fontId="0" fillId="0" borderId="6" xfId="0" applyNumberFormat="1" applyFont="1" applyFill="1" applyBorder="1"/>
    <xf numFmtId="43" fontId="0" fillId="0" borderId="9" xfId="0" applyNumberFormat="1" applyFont="1" applyFill="1" applyBorder="1"/>
    <xf numFmtId="9" fontId="0" fillId="0" borderId="1" xfId="1" applyFont="1" applyFill="1" applyBorder="1"/>
    <xf numFmtId="1" fontId="0" fillId="6" borderId="3" xfId="0" applyNumberFormat="1" applyFont="1" applyFill="1" applyBorder="1"/>
    <xf numFmtId="0" fontId="0" fillId="0" borderId="3" xfId="0" applyNumberFormat="1" applyFont="1" applyFill="1" applyBorder="1"/>
    <xf numFmtId="43" fontId="0" fillId="0" borderId="3" xfId="0" applyNumberFormat="1" applyFont="1" applyFill="1" applyBorder="1"/>
    <xf numFmtId="44" fontId="0" fillId="0" borderId="0" xfId="3" applyFont="1"/>
    <xf numFmtId="0" fontId="0" fillId="10" borderId="1" xfId="0" applyFont="1" applyFill="1" applyBorder="1"/>
    <xf numFmtId="166" fontId="0" fillId="6" borderId="3" xfId="0" applyNumberFormat="1" applyFont="1" applyFill="1" applyBorder="1"/>
    <xf numFmtId="0" fontId="0" fillId="0" borderId="2" xfId="0" applyFont="1" applyFill="1" applyBorder="1"/>
    <xf numFmtId="9" fontId="0" fillId="0" borderId="0" xfId="1" applyFont="1" applyFill="1" applyBorder="1"/>
    <xf numFmtId="9" fontId="0" fillId="0" borderId="0" xfId="1" applyFont="1" applyBorder="1"/>
    <xf numFmtId="9" fontId="3" fillId="5" borderId="1" xfId="1" applyFont="1" applyFill="1" applyBorder="1" applyAlignment="1">
      <alignment wrapText="1"/>
    </xf>
    <xf numFmtId="44" fontId="0" fillId="0" borderId="0" xfId="0" applyNumberFormat="1" applyFont="1"/>
    <xf numFmtId="44" fontId="0" fillId="3" borderId="10" xfId="0" applyNumberFormat="1" applyFont="1" applyFill="1" applyBorder="1"/>
    <xf numFmtId="44" fontId="0" fillId="3" borderId="12" xfId="0" applyNumberFormat="1" applyFont="1" applyFill="1" applyBorder="1"/>
    <xf numFmtId="44" fontId="3" fillId="5" borderId="12" xfId="0" applyNumberFormat="1" applyFont="1" applyFill="1" applyBorder="1"/>
    <xf numFmtId="44" fontId="0" fillId="0" borderId="1" xfId="0" applyNumberFormat="1" applyFont="1" applyBorder="1"/>
    <xf numFmtId="44" fontId="1" fillId="0" borderId="6" xfId="0" applyNumberFormat="1" applyFont="1" applyBorder="1"/>
    <xf numFmtId="44" fontId="0" fillId="0" borderId="1" xfId="0" applyNumberFormat="1" applyFont="1" applyFill="1" applyBorder="1"/>
    <xf numFmtId="44" fontId="0" fillId="0" borderId="6" xfId="0" applyNumberFormat="1" applyFont="1" applyFill="1" applyBorder="1"/>
    <xf numFmtId="44" fontId="0" fillId="3" borderId="10" xfId="3" applyFont="1" applyFill="1" applyBorder="1"/>
    <xf numFmtId="44" fontId="0" fillId="3" borderId="12" xfId="3" applyFont="1" applyFill="1" applyBorder="1"/>
    <xf numFmtId="44" fontId="3" fillId="5" borderId="12" xfId="3" applyFont="1" applyFill="1" applyBorder="1"/>
    <xf numFmtId="44" fontId="1" fillId="0" borderId="1" xfId="3" applyFont="1" applyBorder="1"/>
    <xf numFmtId="44" fontId="0" fillId="0" borderId="1" xfId="3" applyFont="1" applyBorder="1"/>
    <xf numFmtId="44" fontId="1" fillId="0" borderId="6" xfId="3" applyFont="1" applyBorder="1"/>
    <xf numFmtId="44" fontId="0" fillId="0" borderId="1" xfId="3" applyFont="1" applyFill="1" applyBorder="1"/>
    <xf numFmtId="44" fontId="0" fillId="0" borderId="6" xfId="3" applyFont="1" applyFill="1" applyBorder="1"/>
    <xf numFmtId="44" fontId="0" fillId="0" borderId="3" xfId="3" applyFont="1" applyFill="1" applyBorder="1"/>
    <xf numFmtId="44" fontId="5" fillId="0" borderId="0" xfId="3" applyFont="1"/>
    <xf numFmtId="44" fontId="5" fillId="3" borderId="10" xfId="3" applyFont="1" applyFill="1" applyBorder="1"/>
    <xf numFmtId="44" fontId="5" fillId="3" borderId="12" xfId="3" applyFont="1" applyFill="1" applyBorder="1"/>
    <xf numFmtId="44" fontId="5" fillId="0" borderId="1" xfId="3" applyFont="1" applyBorder="1"/>
    <xf numFmtId="44" fontId="5" fillId="0" borderId="1" xfId="3" applyFont="1" applyFill="1" applyBorder="1"/>
    <xf numFmtId="44" fontId="5" fillId="0" borderId="6" xfId="3" applyFont="1" applyFill="1" applyBorder="1"/>
    <xf numFmtId="44" fontId="5" fillId="0" borderId="3" xfId="3" applyFont="1" applyFill="1" applyBorder="1"/>
    <xf numFmtId="44" fontId="0" fillId="5" borderId="10" xfId="3" applyFont="1" applyFill="1" applyBorder="1"/>
    <xf numFmtId="44" fontId="5" fillId="5" borderId="10" xfId="3" applyFont="1" applyFill="1" applyBorder="1"/>
    <xf numFmtId="44" fontId="0" fillId="0" borderId="0" xfId="3" applyNumberFormat="1" applyFont="1"/>
    <xf numFmtId="44" fontId="3" fillId="5" borderId="12" xfId="3" applyNumberFormat="1" applyFont="1" applyFill="1" applyBorder="1"/>
    <xf numFmtId="1" fontId="0" fillId="3" borderId="3" xfId="0" applyNumberFormat="1" applyFont="1" applyFill="1" applyBorder="1"/>
    <xf numFmtId="1" fontId="0" fillId="2" borderId="3" xfId="0" applyNumberFormat="1" applyFont="1" applyFill="1" applyBorder="1"/>
    <xf numFmtId="9" fontId="0" fillId="0" borderId="5" xfId="1" applyFont="1" applyBorder="1"/>
    <xf numFmtId="44" fontId="0" fillId="0" borderId="5" xfId="3" applyFont="1" applyBorder="1"/>
    <xf numFmtId="44" fontId="0" fillId="0" borderId="0" xfId="3" applyFont="1" applyFill="1"/>
    <xf numFmtId="44" fontId="5" fillId="0" borderId="6" xfId="3" applyNumberFormat="1" applyFont="1" applyBorder="1"/>
    <xf numFmtId="9" fontId="0" fillId="0" borderId="4" xfId="1" applyFont="1" applyBorder="1"/>
    <xf numFmtId="9" fontId="0" fillId="0" borderId="15" xfId="1" applyFont="1" applyBorder="1"/>
    <xf numFmtId="9" fontId="0" fillId="0" borderId="8" xfId="1" applyFont="1" applyBorder="1"/>
    <xf numFmtId="0" fontId="1" fillId="3" borderId="6" xfId="0" applyFont="1" applyFill="1" applyBorder="1"/>
    <xf numFmtId="9" fontId="1" fillId="0" borderId="1" xfId="1" applyFont="1" applyFill="1" applyBorder="1"/>
    <xf numFmtId="0" fontId="13" fillId="3" borderId="1" xfId="0" applyFont="1" applyFill="1" applyBorder="1"/>
    <xf numFmtId="0" fontId="13" fillId="3" borderId="8" xfId="0" applyFont="1" applyFill="1" applyBorder="1"/>
    <xf numFmtId="0" fontId="13" fillId="3" borderId="6" xfId="0" applyFont="1" applyFill="1" applyBorder="1"/>
    <xf numFmtId="9" fontId="5" fillId="0" borderId="1" xfId="1" applyFont="1" applyBorder="1"/>
    <xf numFmtId="9" fontId="5" fillId="0" borderId="0" xfId="1" applyFont="1" applyBorder="1"/>
    <xf numFmtId="9" fontId="15" fillId="5" borderId="1" xfId="1" applyFont="1" applyFill="1" applyBorder="1" applyAlignment="1">
      <alignment wrapText="1"/>
    </xf>
    <xf numFmtId="9" fontId="5" fillId="0" borderId="1" xfId="1" applyFont="1" applyBorder="1" applyAlignment="1">
      <alignment wrapText="1"/>
    </xf>
    <xf numFmtId="9" fontId="5" fillId="0" borderId="8" xfId="1" applyFont="1" applyBorder="1" applyAlignment="1">
      <alignment wrapText="1"/>
    </xf>
    <xf numFmtId="9" fontId="5" fillId="0" borderId="1" xfId="1" applyFont="1" applyFill="1" applyBorder="1"/>
    <xf numFmtId="167" fontId="3" fillId="5" borderId="1" xfId="1" applyNumberFormat="1" applyFont="1" applyFill="1" applyBorder="1" applyAlignment="1">
      <alignment wrapText="1"/>
    </xf>
    <xf numFmtId="44" fontId="1" fillId="0" borderId="1" xfId="3" applyFont="1" applyFill="1" applyBorder="1"/>
    <xf numFmtId="0" fontId="1" fillId="0" borderId="0" xfId="0" applyFont="1"/>
    <xf numFmtId="0" fontId="1" fillId="0" borderId="0" xfId="0" applyFont="1" applyAlignment="1">
      <alignment horizontal="center"/>
    </xf>
    <xf numFmtId="44" fontId="1" fillId="0" borderId="0" xfId="0" applyNumberFormat="1" applyFont="1" applyAlignment="1">
      <alignment horizontal="center"/>
    </xf>
    <xf numFmtId="44" fontId="1" fillId="0" borderId="0" xfId="0" applyNumberFormat="1" applyFont="1"/>
    <xf numFmtId="44" fontId="1" fillId="0" borderId="0" xfId="3" applyFont="1" applyAlignment="1">
      <alignment horizontal="center"/>
    </xf>
    <xf numFmtId="0" fontId="16" fillId="10" borderId="0" xfId="0" applyFont="1" applyFill="1"/>
    <xf numFmtId="44" fontId="16" fillId="10" borderId="0" xfId="0" applyNumberFormat="1" applyFont="1" applyFill="1" applyAlignment="1">
      <alignment horizontal="center"/>
    </xf>
    <xf numFmtId="44" fontId="16" fillId="10" borderId="0" xfId="0" applyNumberFormat="1" applyFont="1" applyFill="1"/>
    <xf numFmtId="0" fontId="0" fillId="0" borderId="0" xfId="0" applyAlignment="1">
      <alignment horizontal="left"/>
    </xf>
    <xf numFmtId="0" fontId="0" fillId="0" borderId="0" xfId="0" applyAlignment="1">
      <alignment horizontal="left" indent="1"/>
    </xf>
    <xf numFmtId="0" fontId="0" fillId="0" borderId="0" xfId="0" pivotButton="1"/>
    <xf numFmtId="169" fontId="5" fillId="0" borderId="1" xfId="1" applyNumberFormat="1" applyFont="1" applyBorder="1"/>
    <xf numFmtId="0" fontId="1" fillId="0" borderId="3" xfId="0" applyFont="1" applyBorder="1"/>
    <xf numFmtId="44" fontId="1" fillId="0" borderId="0" xfId="3" applyFont="1"/>
    <xf numFmtId="44" fontId="1" fillId="0" borderId="0" xfId="3" applyFont="1" applyFill="1" applyBorder="1"/>
    <xf numFmtId="0" fontId="16" fillId="10" borderId="3" xfId="0" applyFont="1" applyFill="1" applyBorder="1"/>
    <xf numFmtId="44" fontId="16" fillId="10" borderId="0" xfId="3" applyFont="1" applyFill="1"/>
    <xf numFmtId="0" fontId="0" fillId="4" borderId="1" xfId="0" applyFill="1" applyBorder="1"/>
    <xf numFmtId="0" fontId="0" fillId="5" borderId="8" xfId="0" applyFill="1" applyBorder="1"/>
    <xf numFmtId="0" fontId="0" fillId="3" borderId="4" xfId="0" applyFill="1" applyBorder="1"/>
    <xf numFmtId="0" fontId="0" fillId="3" borderId="13" xfId="0" applyFill="1" applyBorder="1"/>
    <xf numFmtId="0" fontId="0" fillId="3" borderId="10" xfId="0" applyFill="1" applyBorder="1"/>
    <xf numFmtId="0" fontId="0" fillId="4" borderId="11" xfId="0" applyFill="1" applyBorder="1"/>
    <xf numFmtId="0" fontId="0" fillId="5" borderId="5" xfId="0" applyFill="1" applyBorder="1"/>
    <xf numFmtId="0" fontId="0" fillId="3" borderId="14" xfId="0" applyFill="1" applyBorder="1"/>
    <xf numFmtId="0" fontId="0" fillId="3" borderId="12" xfId="0" applyFill="1" applyBorder="1"/>
    <xf numFmtId="0" fontId="0" fillId="4" borderId="12" xfId="0" applyFill="1" applyBorder="1"/>
    <xf numFmtId="0" fontId="0" fillId="0" borderId="5" xfId="0" applyBorder="1"/>
    <xf numFmtId="0" fontId="0" fillId="3" borderId="5" xfId="0" applyFill="1" applyBorder="1"/>
    <xf numFmtId="0" fontId="0" fillId="5" borderId="13" xfId="0" applyFill="1" applyBorder="1"/>
    <xf numFmtId="0" fontId="1" fillId="3" borderId="0" xfId="0" applyFont="1" applyFill="1"/>
    <xf numFmtId="0" fontId="0" fillId="4" borderId="6" xfId="0" applyFill="1" applyBorder="1"/>
    <xf numFmtId="0" fontId="0" fillId="5" borderId="6" xfId="0" applyFill="1" applyBorder="1"/>
    <xf numFmtId="44" fontId="5" fillId="0" borderId="6" xfId="3" applyFont="1" applyBorder="1"/>
    <xf numFmtId="0" fontId="0" fillId="0" borderId="1" xfId="0" applyBorder="1"/>
    <xf numFmtId="1" fontId="0" fillId="3" borderId="3" xfId="0" applyNumberFormat="1" applyFill="1" applyBorder="1"/>
    <xf numFmtId="44" fontId="0" fillId="0" borderId="3" xfId="0" applyNumberFormat="1" applyBorder="1"/>
    <xf numFmtId="0" fontId="0" fillId="2" borderId="3" xfId="0" applyFill="1" applyBorder="1"/>
    <xf numFmtId="1" fontId="0" fillId="2" borderId="3" xfId="0" applyNumberFormat="1" applyFill="1" applyBorder="1"/>
    <xf numFmtId="0" fontId="0" fillId="3" borderId="3" xfId="0" applyFill="1" applyBorder="1"/>
    <xf numFmtId="44" fontId="5" fillId="0" borderId="0" xfId="3" applyFont="1" applyBorder="1"/>
    <xf numFmtId="0" fontId="0" fillId="4" borderId="2" xfId="0" applyFill="1" applyBorder="1"/>
    <xf numFmtId="166" fontId="0" fillId="2" borderId="3" xfId="0" applyNumberFormat="1" applyFill="1" applyBorder="1"/>
    <xf numFmtId="43" fontId="0" fillId="2" borderId="3" xfId="0" applyNumberFormat="1" applyFill="1" applyBorder="1"/>
    <xf numFmtId="164" fontId="0" fillId="0" borderId="1" xfId="0" applyNumberFormat="1" applyBorder="1"/>
    <xf numFmtId="0" fontId="1" fillId="0" borderId="2" xfId="0" applyFont="1" applyBorder="1"/>
    <xf numFmtId="0" fontId="0" fillId="0" borderId="3" xfId="0" applyBorder="1"/>
    <xf numFmtId="1" fontId="0" fillId="6" borderId="3" xfId="0" applyNumberFormat="1" applyFill="1" applyBorder="1"/>
    <xf numFmtId="166" fontId="0" fillId="6" borderId="3" xfId="0" applyNumberFormat="1" applyFill="1" applyBorder="1"/>
    <xf numFmtId="43" fontId="0" fillId="6" borderId="3" xfId="0" applyNumberFormat="1" applyFill="1" applyBorder="1"/>
    <xf numFmtId="4" fontId="0" fillId="0" borderId="0" xfId="0" applyNumberFormat="1"/>
    <xf numFmtId="1" fontId="0" fillId="3" borderId="5" xfId="0" applyNumberFormat="1" applyFill="1" applyBorder="1"/>
    <xf numFmtId="0" fontId="6" fillId="7" borderId="0" xfId="0" applyFont="1" applyFill="1" applyAlignment="1">
      <alignment horizontal="center"/>
    </xf>
    <xf numFmtId="0" fontId="2" fillId="3" borderId="13" xfId="0" applyFont="1" applyFill="1" applyBorder="1" applyAlignment="1">
      <alignment horizontal="center" wrapText="1"/>
    </xf>
    <xf numFmtId="0" fontId="2" fillId="3" borderId="7" xfId="0" applyFont="1" applyFill="1" applyBorder="1" applyAlignment="1">
      <alignment horizontal="center" wrapText="1"/>
    </xf>
    <xf numFmtId="0" fontId="14" fillId="5" borderId="8" xfId="0" applyFont="1" applyFill="1" applyBorder="1" applyAlignment="1">
      <alignment horizontal="center" wrapText="1"/>
    </xf>
    <xf numFmtId="0" fontId="14" fillId="5" borderId="6" xfId="0" applyFont="1" applyFill="1" applyBorder="1" applyAlignment="1">
      <alignment horizont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9" fillId="8" borderId="0" xfId="0" applyFont="1" applyFill="1"/>
    <xf numFmtId="0" fontId="10" fillId="8" borderId="0" xfId="0" applyFont="1" applyFill="1" applyProtection="1">
      <protection locked="0"/>
    </xf>
    <xf numFmtId="0" fontId="11" fillId="8" borderId="0" xfId="2" applyFill="1" applyProtection="1">
      <protection locked="0"/>
    </xf>
    <xf numFmtId="165" fontId="10" fillId="8" borderId="0" xfId="0" applyNumberFormat="1" applyFont="1" applyFill="1" applyAlignment="1" applyProtection="1">
      <alignment horizontal="left"/>
      <protection locked="0"/>
    </xf>
    <xf numFmtId="0" fontId="12" fillId="5" borderId="8" xfId="0" applyFont="1" applyFill="1" applyBorder="1" applyAlignment="1">
      <alignment horizontal="center" wrapText="1"/>
    </xf>
    <xf numFmtId="0" fontId="12" fillId="5" borderId="6" xfId="0" applyFont="1" applyFill="1" applyBorder="1" applyAlignment="1">
      <alignment horizontal="center" wrapText="1"/>
    </xf>
    <xf numFmtId="0" fontId="17" fillId="0" borderId="0" xfId="0" applyFont="1" applyAlignment="1">
      <alignment vertical="center"/>
    </xf>
    <xf numFmtId="0" fontId="18" fillId="0" borderId="0" xfId="0" applyFont="1" applyAlignment="1">
      <alignment vertical="center"/>
    </xf>
  </cellXfs>
  <cellStyles count="4">
    <cellStyle name="Currency" xfId="3" builtinId="4"/>
    <cellStyle name="Hyperlink" xfId="2" builtinId="8"/>
    <cellStyle name="Normal" xfId="0" builtinId="0"/>
    <cellStyle name="Percent" xfId="1" builtinId="5"/>
  </cellStyles>
  <dxfs count="33">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border diagonalUp="0" diagonalDown="0" outline="0">
        <left/>
        <right/>
        <top style="thin">
          <color indexed="64"/>
        </top>
        <bottom style="thin">
          <color indexed="64"/>
        </bottom>
      </border>
    </dxf>
    <dxf>
      <border outline="0">
        <left style="thin">
          <color indexed="64"/>
        </left>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font>
      <numFmt numFmtId="34" formatCode="_(&quot;$&quot;* #,##0.00_);_(&quot;$&quot;* \(#,##0.00\);_(&quot;$&quot;* &quot;-&quot;??_);_(@_)"/>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numFmt numFmtId="34" formatCode="_(&quot;$&quot;* #,##0.00_);_(&quot;$&quot;* \(#,##0.00\);_(&quot;$&quot;* &quot;-&quot;??_);_(@_)"/>
      <alignment horizontal="center" vertical="bottom" textRotation="0" wrapText="0" indent="0" justifyLastLine="0" shrinkToFit="0" readingOrder="0"/>
    </dxf>
    <dxf>
      <font>
        <b/>
      </font>
    </dxf>
    <dxf>
      <font>
        <b/>
      </font>
    </dxf>
    <dxf>
      <font>
        <b/>
      </font>
    </dxf>
  </dxfs>
  <tableStyles count="0" defaultTableStyle="TableStyleMedium9" defaultPivotStyle="PivotStyleLight16"/>
  <colors>
    <mruColors>
      <color rgb="FFECF12F"/>
      <color rgb="FFF4F7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AFEF4805-85F5-4C05-A079-709C913D7DCB}"/>
            </a:ext>
          </a:extLst>
        </xdr:cNvPr>
        <xdr:cNvSpPr txBox="1"/>
      </xdr:nvSpPr>
      <xdr:spPr>
        <a:xfrm>
          <a:off x="9526" y="19050"/>
          <a:ext cx="5434541" cy="137160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487361</xdr:colOff>
      <xdr:row>5</xdr:row>
      <xdr:rowOff>411692</xdr:rowOff>
    </xdr:to>
    <xdr:pic>
      <xdr:nvPicPr>
        <xdr:cNvPr id="3" name="Picture 2">
          <a:extLst>
            <a:ext uri="{FF2B5EF4-FFF2-40B4-BE49-F238E27FC236}">
              <a16:creationId xmlns:a16="http://schemas.microsoft.com/office/drawing/2014/main" id="{06389B28-29A6-4C81-A0AD-EF1543E4A6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00427" y="216958"/>
          <a:ext cx="3012014" cy="114723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D7B0979C-E241-47E4-9EAD-162AEAB65A38}"/>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F5E1A57D-6072-4FE7-967F-EE8F62B446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47504845-7559-45F1-A49B-C7AE7D000B04}"/>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4B462586-C256-4257-B279-7DDBD64744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E01BDC37-DDA5-48CA-9381-87C80A909B0B}"/>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B1A09A0C-9A60-471F-8C90-4A753EAFB0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AF603A2E-31F4-4162-8467-3D210355DE98}"/>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A523FAEE-46A0-4B4B-ACA6-BBB824CCE0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EA4DF1F2-FAD2-41AA-9B83-0480122380AB}"/>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47DD4BF6-DAEE-44CC-A6CD-CE044CEB3F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84114</xdr:colOff>
      <xdr:row>22</xdr:row>
      <xdr:rowOff>81402</xdr:rowOff>
    </xdr:to>
    <xdr:pic>
      <xdr:nvPicPr>
        <xdr:cNvPr id="2" name="Picture 1">
          <a:extLst>
            <a:ext uri="{FF2B5EF4-FFF2-40B4-BE49-F238E27FC236}">
              <a16:creationId xmlns:a16="http://schemas.microsoft.com/office/drawing/2014/main" id="{1D856DDF-6A04-4371-8A59-719251327EFC}"/>
            </a:ext>
          </a:extLst>
        </xdr:cNvPr>
        <xdr:cNvPicPr>
          <a:picLocks noChangeAspect="1"/>
        </xdr:cNvPicPr>
      </xdr:nvPicPr>
      <xdr:blipFill>
        <a:blip xmlns:r="http://schemas.openxmlformats.org/officeDocument/2006/relationships" r:embed="rId1"/>
        <a:stretch>
          <a:fillRect/>
        </a:stretch>
      </xdr:blipFill>
      <xdr:spPr>
        <a:xfrm>
          <a:off x="0" y="0"/>
          <a:ext cx="12885714" cy="4104762"/>
        </a:xfrm>
        <a:prstGeom prst="rect">
          <a:avLst/>
        </a:prstGeom>
      </xdr:spPr>
    </xdr:pic>
    <xdr:clientData/>
  </xdr:twoCellAnchor>
  <xdr:twoCellAnchor editAs="oneCell">
    <xdr:from>
      <xdr:col>0</xdr:col>
      <xdr:colOff>0</xdr:colOff>
      <xdr:row>22</xdr:row>
      <xdr:rowOff>0</xdr:rowOff>
    </xdr:from>
    <xdr:to>
      <xdr:col>21</xdr:col>
      <xdr:colOff>207924</xdr:colOff>
      <xdr:row>46</xdr:row>
      <xdr:rowOff>125166</xdr:rowOff>
    </xdr:to>
    <xdr:pic>
      <xdr:nvPicPr>
        <xdr:cNvPr id="3" name="Picture 2">
          <a:extLst>
            <a:ext uri="{FF2B5EF4-FFF2-40B4-BE49-F238E27FC236}">
              <a16:creationId xmlns:a16="http://schemas.microsoft.com/office/drawing/2014/main" id="{763A0835-D92D-442C-A22F-B4F988163241}"/>
            </a:ext>
          </a:extLst>
        </xdr:cNvPr>
        <xdr:cNvPicPr>
          <a:picLocks noChangeAspect="1"/>
        </xdr:cNvPicPr>
      </xdr:nvPicPr>
      <xdr:blipFill>
        <a:blip xmlns:r="http://schemas.openxmlformats.org/officeDocument/2006/relationships" r:embed="rId2"/>
        <a:stretch>
          <a:fillRect/>
        </a:stretch>
      </xdr:blipFill>
      <xdr:spPr>
        <a:xfrm>
          <a:off x="0" y="4023360"/>
          <a:ext cx="13009524" cy="45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B7908151-0368-4EB0-A36E-88B38A9BADAA}"/>
            </a:ext>
          </a:extLst>
        </xdr:cNvPr>
        <xdr:cNvSpPr txBox="1"/>
      </xdr:nvSpPr>
      <xdr:spPr>
        <a:xfrm>
          <a:off x="9526" y="19050"/>
          <a:ext cx="6344178" cy="1323975"/>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487361</xdr:colOff>
      <xdr:row>5</xdr:row>
      <xdr:rowOff>411692</xdr:rowOff>
    </xdr:to>
    <xdr:pic>
      <xdr:nvPicPr>
        <xdr:cNvPr id="3" name="Picture 2">
          <a:extLst>
            <a:ext uri="{FF2B5EF4-FFF2-40B4-BE49-F238E27FC236}">
              <a16:creationId xmlns:a16="http://schemas.microsoft.com/office/drawing/2014/main" id="{D28F443C-EE4C-4062-9593-A4342C4370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9977" y="207433"/>
          <a:ext cx="3221034" cy="11091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5F79A594-467E-45CD-86AB-9B8D9E167FDB}"/>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51066DAC-E491-4632-8C2A-6451060079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364FB102-0451-496A-AB66-00CA2AD33F20}"/>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51B541C1-5639-4A62-83E5-4BCFE9F3C9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C056A6D6-F0C9-42F8-B336-235D43BCC961}"/>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45EE6E2B-4728-4FA5-8073-4A8ECB0F41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18615F11-5B64-44EC-B26F-F1984FF96F37}"/>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B6B6AC15-3156-4E96-9973-D893E9F531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1BB08AD8-9B31-4562-A035-92360C237AD8}"/>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98B1C0A2-DF37-4112-BEDA-3709B22ED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006BEB2A-7410-4644-99A5-5E76F9006324}"/>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F80AF463-94C2-4572-8C4D-C405D027FA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9526</xdr:colOff>
      <xdr:row>0</xdr:row>
      <xdr:rowOff>19050</xdr:rowOff>
    </xdr:from>
    <xdr:to>
      <xdr:col>5</xdr:col>
      <xdr:colOff>5292</xdr:colOff>
      <xdr:row>6</xdr:row>
      <xdr:rowOff>0</xdr:rowOff>
    </xdr:to>
    <xdr:sp macro="" textlink="">
      <xdr:nvSpPr>
        <xdr:cNvPr id="2" name="TextBox 1">
          <a:extLst>
            <a:ext uri="{FF2B5EF4-FFF2-40B4-BE49-F238E27FC236}">
              <a16:creationId xmlns:a16="http://schemas.microsoft.com/office/drawing/2014/main" id="{3F023BE1-5335-4F77-9941-DE10E633DDC2}"/>
            </a:ext>
          </a:extLst>
        </xdr:cNvPr>
        <xdr:cNvSpPr txBox="1"/>
      </xdr:nvSpPr>
      <xdr:spPr>
        <a:xfrm>
          <a:off x="9526" y="19050"/>
          <a:ext cx="5710766" cy="132969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r>
            <a:rPr lang="en-US" sz="1800" b="1">
              <a:solidFill>
                <a:schemeClr val="bg1"/>
              </a:solidFill>
              <a:latin typeface="Calibri Light" panose="020F0302020204030204" pitchFamily="34" charset="0"/>
              <a:cs typeface="Calibri Light" panose="020F0302020204030204" pitchFamily="34" charset="0"/>
            </a:rPr>
            <a:t>UNIVERSITY OF SOUTH FLORIDA</a:t>
          </a:r>
        </a:p>
        <a:p>
          <a:r>
            <a:rPr lang="en-US" sz="1800" b="1">
              <a:solidFill>
                <a:schemeClr val="bg1"/>
              </a:solidFill>
              <a:latin typeface="Calibri Light" panose="020F0302020204030204" pitchFamily="34" charset="0"/>
              <a:cs typeface="Calibri Light" panose="020F0302020204030204" pitchFamily="34" charset="0"/>
            </a:rPr>
            <a:t>OFFICE</a:t>
          </a:r>
          <a:r>
            <a:rPr lang="en-US" sz="1800" b="1" baseline="0">
              <a:solidFill>
                <a:schemeClr val="bg1"/>
              </a:solidFill>
              <a:latin typeface="Calibri Light" panose="020F0302020204030204" pitchFamily="34" charset="0"/>
              <a:cs typeface="Calibri Light" panose="020F0302020204030204" pitchFamily="34" charset="0"/>
            </a:rPr>
            <a:t> OF SUPPLIER DIVERSITY </a:t>
          </a:r>
        </a:p>
        <a:p>
          <a:r>
            <a:rPr lang="en-US" sz="1800" b="1" baseline="0">
              <a:solidFill>
                <a:schemeClr val="bg1"/>
              </a:solidFill>
              <a:latin typeface="Calibri Light" panose="020F0302020204030204" pitchFamily="34" charset="0"/>
              <a:cs typeface="Calibri Light" panose="020F0302020204030204" pitchFamily="34" charset="0"/>
            </a:rPr>
            <a:t>SPEND REPORTING FORM</a:t>
          </a:r>
        </a:p>
      </xdr:txBody>
    </xdr:sp>
    <xdr:clientData/>
  </xdr:twoCellAnchor>
  <xdr:twoCellAnchor editAs="oneCell">
    <xdr:from>
      <xdr:col>1</xdr:col>
      <xdr:colOff>619127</xdr:colOff>
      <xdr:row>1</xdr:row>
      <xdr:rowOff>26458</xdr:rowOff>
    </xdr:from>
    <xdr:to>
      <xdr:col>5</xdr:col>
      <xdr:colOff>846666</xdr:colOff>
      <xdr:row>5</xdr:row>
      <xdr:rowOff>411692</xdr:rowOff>
    </xdr:to>
    <xdr:pic>
      <xdr:nvPicPr>
        <xdr:cNvPr id="3" name="Picture 2">
          <a:extLst>
            <a:ext uri="{FF2B5EF4-FFF2-40B4-BE49-F238E27FC236}">
              <a16:creationId xmlns:a16="http://schemas.microsoft.com/office/drawing/2014/main" id="{16F63235-5507-4598-9D5E-A077DA132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1867" y="209338"/>
          <a:ext cx="3069799" cy="11167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beckford/AppData/Local/Microsoft/Windows/INetCache/Content.Outlook/TXGES46H/(Updated)%20Diversity%20Dept%20Spend%20Summary%20FY%2019-20%20(P-C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Y 19-20 Summary"/>
      <sheetName val="Spend by Department"/>
      <sheetName val="Jun Summary Report "/>
      <sheetName val="May Summary Report "/>
      <sheetName val="Apr Summary Report"/>
      <sheetName val="Mar Summary Report"/>
      <sheetName val="Feb Summary Report "/>
      <sheetName val="Jan Summary Report"/>
      <sheetName val="Dec Summary Report"/>
      <sheetName val="Nov Summary Report  "/>
      <sheetName val="Oct Summary Report "/>
      <sheetName val="Sept Summary Report"/>
      <sheetName val="Aug Summary Report "/>
      <sheetName val="July Summary Report"/>
    </sheetNames>
    <sheetDataSet>
      <sheetData sheetId="0" refreshError="1"/>
      <sheetData sheetId="1" refreshError="1"/>
      <sheetData sheetId="2" refreshError="1"/>
      <sheetData sheetId="3">
        <row r="18">
          <cell r="F18">
            <v>0</v>
          </cell>
          <cell r="H18">
            <v>9172.86</v>
          </cell>
        </row>
        <row r="19">
          <cell r="H19">
            <v>27210.84</v>
          </cell>
        </row>
        <row r="20">
          <cell r="F20">
            <v>0</v>
          </cell>
          <cell r="H20">
            <v>3723.38</v>
          </cell>
        </row>
        <row r="21">
          <cell r="F21">
            <v>0</v>
          </cell>
          <cell r="H21">
            <v>84823.5</v>
          </cell>
        </row>
        <row r="22">
          <cell r="F22">
            <v>0</v>
          </cell>
          <cell r="H22">
            <v>3872.77</v>
          </cell>
        </row>
        <row r="23">
          <cell r="F23">
            <v>0</v>
          </cell>
          <cell r="H23">
            <v>216982.09</v>
          </cell>
        </row>
        <row r="24">
          <cell r="H24">
            <v>552.61</v>
          </cell>
        </row>
        <row r="26">
          <cell r="I26" t="e">
            <v>#REF!</v>
          </cell>
          <cell r="J26" t="e">
            <v>#REF!</v>
          </cell>
        </row>
      </sheetData>
      <sheetData sheetId="4">
        <row r="18">
          <cell r="F18">
            <v>0</v>
          </cell>
          <cell r="H18">
            <v>5903.27</v>
          </cell>
        </row>
        <row r="19">
          <cell r="H19">
            <v>4216.0600000000004</v>
          </cell>
        </row>
        <row r="20">
          <cell r="F20">
            <v>0</v>
          </cell>
          <cell r="H20">
            <v>19408.21</v>
          </cell>
        </row>
        <row r="21">
          <cell r="F21">
            <v>0</v>
          </cell>
          <cell r="H21">
            <v>47867.39</v>
          </cell>
        </row>
        <row r="22">
          <cell r="F22">
            <v>0</v>
          </cell>
          <cell r="H22">
            <v>3083.64</v>
          </cell>
        </row>
        <row r="23">
          <cell r="F23">
            <v>0</v>
          </cell>
          <cell r="H23">
            <v>250000.76</v>
          </cell>
        </row>
        <row r="24">
          <cell r="H24">
            <v>4132.49</v>
          </cell>
        </row>
        <row r="26">
          <cell r="I26" t="e">
            <v>#REF!</v>
          </cell>
          <cell r="J26" t="e">
            <v>#REF!</v>
          </cell>
        </row>
      </sheetData>
      <sheetData sheetId="5">
        <row r="18">
          <cell r="F18">
            <v>0</v>
          </cell>
          <cell r="H18">
            <v>20101.5</v>
          </cell>
        </row>
        <row r="19">
          <cell r="H19">
            <v>13858.18</v>
          </cell>
        </row>
        <row r="20">
          <cell r="F20">
            <v>0</v>
          </cell>
          <cell r="H20">
            <v>5757.45</v>
          </cell>
        </row>
        <row r="21">
          <cell r="F21">
            <v>0</v>
          </cell>
          <cell r="H21">
            <v>87003.55</v>
          </cell>
        </row>
        <row r="22">
          <cell r="F22">
            <v>0</v>
          </cell>
          <cell r="H22">
            <v>2072.9499999999998</v>
          </cell>
        </row>
        <row r="23">
          <cell r="F23">
            <v>0</v>
          </cell>
          <cell r="H23">
            <v>197535.23</v>
          </cell>
        </row>
        <row r="24">
          <cell r="H24">
            <v>1212.1300000000001</v>
          </cell>
        </row>
        <row r="26">
          <cell r="I26" t="e">
            <v>#REF!</v>
          </cell>
          <cell r="J26" t="e">
            <v>#REF!</v>
          </cell>
        </row>
      </sheetData>
      <sheetData sheetId="6">
        <row r="18">
          <cell r="F18">
            <v>0</v>
          </cell>
          <cell r="H18">
            <v>7820.2</v>
          </cell>
        </row>
        <row r="19">
          <cell r="H19">
            <v>47265.3</v>
          </cell>
        </row>
        <row r="20">
          <cell r="F20">
            <v>0</v>
          </cell>
          <cell r="H20">
            <v>14779.23</v>
          </cell>
        </row>
        <row r="21">
          <cell r="F21">
            <v>0</v>
          </cell>
          <cell r="H21">
            <v>136062.57999999999</v>
          </cell>
        </row>
        <row r="22">
          <cell r="F22">
            <v>0</v>
          </cell>
          <cell r="H22">
            <v>17523.45</v>
          </cell>
        </row>
        <row r="23">
          <cell r="F23">
            <v>0</v>
          </cell>
          <cell r="H23">
            <v>172111.01</v>
          </cell>
        </row>
        <row r="24">
          <cell r="H24">
            <v>0</v>
          </cell>
        </row>
        <row r="26">
          <cell r="I26" t="e">
            <v>#REF!</v>
          </cell>
          <cell r="J26" t="e">
            <v>#REF!</v>
          </cell>
        </row>
      </sheetData>
      <sheetData sheetId="7">
        <row r="18">
          <cell r="F18">
            <v>0</v>
          </cell>
          <cell r="H18">
            <v>13471.55</v>
          </cell>
        </row>
        <row r="19">
          <cell r="H19">
            <v>81341.27</v>
          </cell>
        </row>
        <row r="20">
          <cell r="F20">
            <v>0</v>
          </cell>
          <cell r="H20">
            <v>19957.09</v>
          </cell>
        </row>
        <row r="21">
          <cell r="F21">
            <v>0</v>
          </cell>
          <cell r="H21">
            <v>196692.65</v>
          </cell>
        </row>
        <row r="22">
          <cell r="F22">
            <v>0</v>
          </cell>
          <cell r="H22">
            <v>17252.03</v>
          </cell>
        </row>
        <row r="23">
          <cell r="F23">
            <v>0</v>
          </cell>
          <cell r="H23">
            <v>103703.84</v>
          </cell>
        </row>
        <row r="24">
          <cell r="H24">
            <v>32181.39</v>
          </cell>
        </row>
        <row r="26">
          <cell r="I26" t="e">
            <v>#REF!</v>
          </cell>
          <cell r="J26" t="e">
            <v>#REF!</v>
          </cell>
        </row>
      </sheetData>
      <sheetData sheetId="8">
        <row r="18">
          <cell r="F18">
            <v>0</v>
          </cell>
          <cell r="H18">
            <v>10884.73</v>
          </cell>
        </row>
        <row r="19">
          <cell r="H19">
            <v>49267.5</v>
          </cell>
        </row>
        <row r="20">
          <cell r="F20">
            <v>0</v>
          </cell>
          <cell r="H20">
            <v>21119.3</v>
          </cell>
        </row>
        <row r="21">
          <cell r="F21">
            <v>0</v>
          </cell>
          <cell r="H21">
            <v>179844.54</v>
          </cell>
        </row>
        <row r="22">
          <cell r="F22">
            <v>0</v>
          </cell>
          <cell r="H22">
            <v>8896.2800000000007</v>
          </cell>
        </row>
        <row r="23">
          <cell r="F23">
            <v>0</v>
          </cell>
          <cell r="H23">
            <v>186735.25</v>
          </cell>
        </row>
        <row r="24">
          <cell r="H24">
            <v>0</v>
          </cell>
        </row>
        <row r="27">
          <cell r="I27" t="e">
            <v>#REF!</v>
          </cell>
          <cell r="J27" t="e">
            <v>#REF!</v>
          </cell>
        </row>
      </sheetData>
      <sheetData sheetId="9">
        <row r="18">
          <cell r="F18">
            <v>0</v>
          </cell>
          <cell r="H18">
            <v>2605.46</v>
          </cell>
        </row>
        <row r="19">
          <cell r="H19">
            <v>22621.99</v>
          </cell>
        </row>
        <row r="20">
          <cell r="F20">
            <v>0</v>
          </cell>
          <cell r="H20">
            <v>9385.67</v>
          </cell>
        </row>
        <row r="21">
          <cell r="F21">
            <v>0</v>
          </cell>
          <cell r="H21">
            <v>116418.72</v>
          </cell>
        </row>
        <row r="22">
          <cell r="F22">
            <v>0</v>
          </cell>
          <cell r="H22">
            <v>6012.16</v>
          </cell>
        </row>
        <row r="23">
          <cell r="F23">
            <v>0</v>
          </cell>
          <cell r="H23">
            <v>89817.02</v>
          </cell>
        </row>
        <row r="24">
          <cell r="H24">
            <v>3685.93</v>
          </cell>
        </row>
        <row r="27">
          <cell r="I27" t="e">
            <v>#REF!</v>
          </cell>
          <cell r="J27" t="e">
            <v>#REF!</v>
          </cell>
        </row>
      </sheetData>
      <sheetData sheetId="10">
        <row r="18">
          <cell r="F18">
            <v>0</v>
          </cell>
          <cell r="H18">
            <v>7072.91</v>
          </cell>
        </row>
        <row r="19">
          <cell r="H19">
            <v>45713.06</v>
          </cell>
        </row>
        <row r="20">
          <cell r="F20">
            <v>0</v>
          </cell>
          <cell r="H20">
            <v>33396.68</v>
          </cell>
        </row>
        <row r="21">
          <cell r="F21">
            <v>0</v>
          </cell>
          <cell r="H21">
            <v>133566.23000000001</v>
          </cell>
        </row>
        <row r="22">
          <cell r="F22">
            <v>0</v>
          </cell>
          <cell r="H22">
            <v>12019.47</v>
          </cell>
        </row>
        <row r="23">
          <cell r="F23">
            <v>0</v>
          </cell>
          <cell r="H23">
            <v>113288.01</v>
          </cell>
        </row>
        <row r="24">
          <cell r="H24">
            <v>5305.87</v>
          </cell>
        </row>
        <row r="26">
          <cell r="I26" t="e">
            <v>#REF!</v>
          </cell>
          <cell r="J26" t="e">
            <v>#REF!</v>
          </cell>
        </row>
      </sheetData>
      <sheetData sheetId="11">
        <row r="18">
          <cell r="F18">
            <v>0</v>
          </cell>
          <cell r="H18">
            <v>11611.26</v>
          </cell>
        </row>
        <row r="19">
          <cell r="H19">
            <v>49304.3</v>
          </cell>
        </row>
        <row r="20">
          <cell r="F20">
            <v>0</v>
          </cell>
          <cell r="H20">
            <v>43266.66</v>
          </cell>
        </row>
        <row r="21">
          <cell r="F21">
            <v>0</v>
          </cell>
          <cell r="H21">
            <v>155257.16</v>
          </cell>
        </row>
        <row r="22">
          <cell r="F22">
            <v>0</v>
          </cell>
          <cell r="H22">
            <v>11848.93</v>
          </cell>
        </row>
        <row r="23">
          <cell r="F23">
            <v>0</v>
          </cell>
          <cell r="H23">
            <v>164294.62</v>
          </cell>
        </row>
        <row r="24">
          <cell r="H24">
            <v>1271.71</v>
          </cell>
        </row>
        <row r="26">
          <cell r="I26" t="e">
            <v>#REF!</v>
          </cell>
          <cell r="J26" t="e">
            <v>#REF!</v>
          </cell>
        </row>
      </sheetData>
      <sheetData sheetId="12">
        <row r="18">
          <cell r="F18">
            <v>0</v>
          </cell>
          <cell r="H18">
            <v>6719.15</v>
          </cell>
        </row>
        <row r="19">
          <cell r="H19">
            <v>40030.07</v>
          </cell>
        </row>
        <row r="20">
          <cell r="F20">
            <v>0</v>
          </cell>
          <cell r="H20">
            <v>38214.49</v>
          </cell>
        </row>
        <row r="21">
          <cell r="F21">
            <v>0</v>
          </cell>
          <cell r="H21">
            <v>118506.07</v>
          </cell>
        </row>
        <row r="22">
          <cell r="F22">
            <v>0</v>
          </cell>
          <cell r="H22">
            <v>7473.07</v>
          </cell>
        </row>
        <row r="23">
          <cell r="F23">
            <v>0</v>
          </cell>
          <cell r="H23">
            <v>159188.72</v>
          </cell>
        </row>
        <row r="24">
          <cell r="H24">
            <v>4260.18</v>
          </cell>
        </row>
        <row r="26">
          <cell r="I26" t="e">
            <v>#REF!</v>
          </cell>
          <cell r="J26" t="e">
            <v>#REF!</v>
          </cell>
        </row>
      </sheetData>
      <sheetData sheetId="13">
        <row r="18">
          <cell r="F18">
            <v>0</v>
          </cell>
          <cell r="H18">
            <v>5950.69</v>
          </cell>
        </row>
        <row r="19">
          <cell r="H19">
            <v>31581.58</v>
          </cell>
        </row>
        <row r="20">
          <cell r="F20">
            <v>0</v>
          </cell>
          <cell r="H20">
            <v>23194.84</v>
          </cell>
        </row>
        <row r="21">
          <cell r="F21">
            <v>0</v>
          </cell>
          <cell r="H21">
            <v>151440.49</v>
          </cell>
        </row>
        <row r="22">
          <cell r="F22">
            <v>0</v>
          </cell>
          <cell r="H22">
            <v>15550.59</v>
          </cell>
        </row>
        <row r="23">
          <cell r="F23">
            <v>0</v>
          </cell>
          <cell r="H23">
            <v>297655.07</v>
          </cell>
        </row>
        <row r="24">
          <cell r="H24">
            <v>4450.08</v>
          </cell>
        </row>
        <row r="26">
          <cell r="I26" t="e">
            <v>#REF!</v>
          </cell>
          <cell r="J26" t="e">
            <v>#REF!</v>
          </cell>
        </row>
      </sheetData>
      <sheetData sheetId="14">
        <row r="18">
          <cell r="F18">
            <v>0</v>
          </cell>
          <cell r="H18">
            <v>9938.1299999999992</v>
          </cell>
        </row>
        <row r="19">
          <cell r="H19">
            <v>35999.129999999997</v>
          </cell>
        </row>
        <row r="20">
          <cell r="F20">
            <v>0</v>
          </cell>
          <cell r="H20">
            <v>12573.59</v>
          </cell>
        </row>
        <row r="21">
          <cell r="F21">
            <v>0</v>
          </cell>
          <cell r="H21">
            <v>118287.37</v>
          </cell>
        </row>
        <row r="22">
          <cell r="F22">
            <v>0</v>
          </cell>
          <cell r="H22">
            <v>9336.07</v>
          </cell>
        </row>
        <row r="23">
          <cell r="F23">
            <v>0</v>
          </cell>
          <cell r="H23">
            <v>259666.09</v>
          </cell>
        </row>
        <row r="24">
          <cell r="H24">
            <v>5248.12</v>
          </cell>
        </row>
        <row r="26">
          <cell r="I26">
            <v>0</v>
          </cell>
          <cell r="J26">
            <v>0</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PA106/Downloads/SUSFlorida%20usf%202021-11-04T143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Tier%202/FY19-20%20Tier%202%20Spend%20-%2008-06-20.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lack Bowser" refreshedDate="44504.680133217589" createdVersion="7" refreshedVersion="7" minRefreshableVersion="3" recordCount="113" xr:uid="{736CCEAB-C80F-478E-AC2B-B39F84A0BFE1}">
  <cacheSource type="worksheet">
    <worksheetSource ref="A1:C114" sheet="sheet1" r:id="rId2"/>
  </cacheSource>
  <cacheFields count="3">
    <cacheField name="Diversity Diversity Code Description 1" numFmtId="0">
      <sharedItems count="11">
        <s v="AMERICAN WOMAN NON-CERTIFIED"/>
        <s v="VETERAN OWNED"/>
        <s v="AMERICAN WOMEN CERTIFIED"/>
        <s v="SMALL BUSINESS (FEDERAL NON-8A FIRM)"/>
        <s v="HISPANIC AMERICAN CERTIFIED"/>
        <s v="SMALL BUSINESS (STATE)"/>
        <s v="HISPANIC AMERICAN NON-CERTIFIED"/>
        <s v="MINORITY BUSINESS (FEDERAL SBA CERTIFIED 8A FIRM)"/>
        <s v="AFRICAN AMERICAN CERTIFIED"/>
        <s v="ASIAN AMERICAN NON-CERTIFIED"/>
        <s v="AFRICAN AMERICAN NON-CERTIFIED"/>
      </sharedItems>
    </cacheField>
    <cacheField name="Usf Supplier Name" numFmtId="0">
      <sharedItems count="113">
        <s v="PRESIDIO NETWORKED SOLUTIONS INC"/>
        <s v="FLORIDA BUSINESS INTERIORS TAMPA BAY"/>
        <s v="A D MORGAN CORP"/>
        <s v="IBM CORPORATION"/>
        <s v="CORPORATE INTERIORS INC"/>
        <s v="WORKSCAPES INC"/>
        <s v="SMILEY'S AUDIO-VISUAL INC"/>
        <s v="A &amp; A ELECTRIC SERVICES INC"/>
        <s v="ADVANCED CABLE CONNECTION INC"/>
        <s v="INDEPENDENT LIVING INC"/>
        <s v="APOGEE TELECOM"/>
        <s v="ROYALAIRE MECHANICAL SERVICES INC"/>
        <s v="HENRIQUEZ ELECTRIC CORP"/>
        <s v="TWD TRADEWINDS INC"/>
        <s v="WALL PANEL SYSTEMS INC"/>
        <s v="NORTHGATE LIMITED INC"/>
        <s v="WENSTROM COMMUNICATION INC"/>
        <s v="ALL ABOUT KIDS LLC"/>
        <s v="PURE AIR CONTROL SERVICES INC"/>
        <s v="MAYER ELECTRIC SUPPLY CO INC"/>
        <s v="SOLO PRINTING, LLC"/>
        <s v="HRI CART"/>
        <s v="SCHNELL CONTRACTORS| INC"/>
        <s v="COMPUQUIP TECHNOLOGIES LLC"/>
        <s v="ADINSTRUMENTS INC"/>
        <s v="B FRANK STUDIO LLC"/>
        <s v="MICRO OPTICS OF FLORIDA INC"/>
        <s v="VOLTAIR CONSULTING ENGINEERS INC"/>
        <s v="CRITICAL SYSTEM SOLUTIONS LLC"/>
        <s v="SCHNELL CONTRACTORS, INC"/>
        <s v="BIONIQUEST LAB SERVICES INC"/>
        <s v="COCA-COLA BEVERAGES FLORIDA LLC"/>
        <s v="SOLO PRINTING INC"/>
        <s v="EVERYTHING BUT THE MIME INC"/>
        <s v="ACCENDO LEADERSHIP ADVISORY GROUP"/>
        <s v="ASSOC IN EMERGENCY MEDICAL EDUCATION INC"/>
        <s v="ORGANWISE GUYS INC (THE)"/>
        <s v="PAINTERS ON DEMAND LLC"/>
        <s v="TRALIANCE LLC"/>
        <s v="BUCKEYE INTERNATIONAL INC"/>
        <s v="CATERING BY KATHY INC"/>
        <s v="DIMENSIONAL IMPRESSION HOLDINGS INC"/>
        <s v="D &amp; K CONSULTING"/>
        <s v="APEX OFFICE PRODUCTS"/>
        <s v="AWNCLEAN USA, INC"/>
        <s v="RASPBERRY MED INC"/>
        <s v="FLORIDA SENTINEL BULLETIN"/>
        <s v="SCL HOLDINGS, INC."/>
        <s v="ENDHILL SPORTS LLC"/>
        <s v="MOORE COMMUNICATIONS GROUP INC"/>
        <s v="AWNCLEAN USA| INC"/>
        <s v="INTEUM COMPANY LLC"/>
        <s v="PRECISION LITHO SERVICE INC"/>
        <s v="LAMAR ADVERTISING"/>
        <s v="PLAN AHEAD EVENTS - TAMPA BAY"/>
        <s v="TRACE KINGHAM, INC."/>
        <s v="TECHNICAL TRAINING AIDS INC"/>
        <s v="BUCKEYE CLEANING CENTER TAMPA"/>
        <s v="SCL HOLDINGS INC"/>
        <s v="SOL DAVIS PRINTING"/>
        <s v="OHC ENVIRONMENTAL ENGINEERING INC"/>
        <s v="DIMENSION PHOTO ENGRAVING COMPANY INC"/>
        <s v="GILLY USA INC"/>
        <s v="DIVERSIFIED BUSINESS MACHINES INC"/>
        <s v="BRAILSFORD &amp; DUNLAVEY INC"/>
        <s v="MAYER ELECTRIC SUPPLY COMPANY| INC."/>
        <s v="ADVANCED ENVIRONMENTAL LABORATORIES INC"/>
        <s v="SOL DAVIS PRINTING| INC."/>
        <s v="CONSTRUCTION MOISTURE CONSULTING INC"/>
        <s v="THE WEEKLY CHALLENGER"/>
        <s v="GULF COAST COMMERCIAL FLOORING"/>
        <s v="CONTRACT FURNITURE INC"/>
        <s v="SUNBELT SOD &amp; GRADING CO"/>
        <s v="MIDFLORIDA ARMORED &amp; ATM SERVICE"/>
        <s v="LONZA WALKERSVILLE INC"/>
        <s v="A&amp;J VACUUM SERVICES INC"/>
        <s v="MARTIN LITHOGRAPH INC"/>
        <s v="BAY OIL COMPANY"/>
        <s v="FLORIDA INDUSTRIAL PRODUCTS"/>
        <s v="CHAMELEON CUSTOM SOLUTIONS"/>
        <s v="PRECISION SIDEWALK SAFETY CORP"/>
        <s v="JUDITH NORIEGA INC"/>
        <s v="ANTHONY POWELL"/>
        <s v="TRACE KINGHAM| INC."/>
        <s v="SOFTWARE HOUSE INTERNATIONAL INC (SHI)"/>
        <s v="AIRGAS, INC."/>
        <s v="AUNT BERTHA A PUBLIC BENEFIT CORPORATION"/>
        <s v="QUALITY BUILDING CONTROLS"/>
        <s v="GILLY USA| INC."/>
        <s v="SRQ MEDIA GROUP / SRQ MAGAZINE"/>
        <s v="MEWHIRTER VENTURES, DBA PREMIER SIGNS"/>
        <s v="SHERI DELUDOS &amp; ASSOCIATES INC"/>
        <s v="TROPEX PLANT SALES LEASING MAINTENANCE"/>
        <s v="SECURE ON-SITE SHREDDING"/>
        <s v="AIRGAS| INC."/>
        <s v="FIBEROPTIC SYSTEMS INC"/>
        <s v="CSRHUB LLC"/>
        <s v="COX MATTHEWS &amp; ASSOCIATES"/>
        <s v="GRAND EVENTS OF FLORIDA| LLC"/>
        <s v="ALLEGRA PRINT &amp; IMAGING #184"/>
        <s v="GILLY USA, INC."/>
        <s v="AIRGAS USA LLC"/>
        <s v="PEDRO J RODRIGUEZ FERNANDEZ"/>
        <s v="CIRSCO, INC."/>
        <s v="THINK GLOBAL LLC"/>
        <s v="TESTEQUITY LLC"/>
        <s v="CHAPPELLROBERTS INC"/>
        <s v="VECTORBUILDER INC"/>
        <s v="LUQMAN S RASHEED II"/>
        <s v="INTERACTION ASSOCIATES"/>
        <s v="SANTA CRUZ BIOTECHNOLOGY INC"/>
        <s v="HEAD'S FLAGS INC"/>
        <s v="FAST LANE CLOTHING COMPANY INC"/>
      </sharedItems>
    </cacheField>
    <cacheField name="Usf Total Spend" numFmtId="168">
      <sharedItems containsSemiMixedTypes="0" containsString="0" containsNumber="1" minValue="288.32" maxValue="3030745.7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504.372447222224" createdVersion="7" refreshedVersion="7" minRefreshableVersion="3" recordCount="52" xr:uid="{534E3BAE-07D1-4677-B33A-47B71785C8CC}">
  <cacheSource type="worksheet">
    <worksheetSource ref="A2:G54" sheet="FY18-19 Tier 2 Spend" r:id="rId2"/>
  </cacheSource>
  <cacheFields count="7">
    <cacheField name="VENDOR" numFmtId="0">
      <sharedItems containsBlank="1" count="51">
        <s v="Anston-Greenlees, Inc."/>
        <s v="ASR Engineering, Inc"/>
        <s v="Ayres Assoc."/>
        <s v="Bettin Construction"/>
        <s v="Bfrank Studio"/>
        <s v="Consulting Engineering Assoc."/>
        <s v="Creative Contractors, Inc."/>
        <s v="Crossroads Construction Co."/>
        <s v="Cutler Associates, Inc."/>
        <s v="DPR Construction "/>
        <s v="DRMP, Inc."/>
        <s v="EE&amp;G Environmental Services, LLC"/>
        <s v="Engineering Matrix"/>
        <m/>
        <s v="Fawley Bryant Architect"/>
        <s v="Fischer Scientific"/>
        <s v="Foresight Construction"/>
        <s v="Follett"/>
        <s v="Friedrich Watkins of Tampa"/>
        <s v="George F. Young, Inc."/>
        <s v="GLE Associates"/>
        <s v="Grainger"/>
        <s v="Gresham Smith and Partners"/>
        <s v="Hall Engineering"/>
        <s v="Hamilton Engineering &amp; Surveying, Inc."/>
        <s v="Harvard Jolly, Inc. (Tampa / Sarasota)"/>
        <s v="Holmes, Hepner &amp; Associates"/>
        <s v="IC Mechanical"/>
        <s v="Intertek PSI"/>
        <s v="Kenyon &amp; Partners"/>
        <s v="Manhattan Construction"/>
        <s v="Meyer Associates, Inc."/>
        <s v="Office Depot"/>
        <s v="Professional Services Industries, Inc"/>
        <s v="Renker Rich Parks Architects"/>
        <s v="Rowe Architects, Inc."/>
        <s v="Simpson Environmental Services"/>
        <s v="Skanska"/>
        <s v="Southern Independent "/>
        <s v="Tandem Construction"/>
        <s v="Test and Balance "/>
        <s v="The Ash Group"/>
        <s v="The Beck Group"/>
        <s v="The Phoenix Agency"/>
        <s v="TLC Engineering for Architecture, Inc."/>
        <s v="Williams Company Tampa"/>
        <s v="Williamson Dacar"/>
        <s v="Willis A. Smith "/>
        <s v="USF Bookstore ( Follett)"/>
        <s v="Aramark ( Includes Bay Coffee &amp; Tea)"/>
        <s v="Gilly &amp; Coca Cola Vending"/>
      </sharedItems>
    </cacheField>
    <cacheField name="CONTACT EMAIL" numFmtId="0">
      <sharedItems containsBlank="1"/>
    </cacheField>
    <cacheField name="FY19 Q1" numFmtId="0">
      <sharedItems containsString="0" containsBlank="1" containsNumber="1" minValue="0" maxValue="324588.68"/>
    </cacheField>
    <cacheField name="FY19 Q2" numFmtId="0">
      <sharedItems containsString="0" containsBlank="1" containsNumber="1" minValue="0" maxValue="1786174.9500000002"/>
    </cacheField>
    <cacheField name="3FY19 Q3" numFmtId="0">
      <sharedItems containsString="0" containsBlank="1" containsNumber="1" minValue="0" maxValue="1768283.75"/>
    </cacheField>
    <cacheField name="FY19 Q4" numFmtId="0">
      <sharedItems containsString="0" containsBlank="1" containsNumber="1" minValue="0" maxValue="1451679.75"/>
    </cacheField>
    <cacheField name="TOTALS" numFmtId="0">
      <sharedItems containsSemiMixedTypes="0" containsString="0" containsNumber="1" minValue="0" maxValue="4093792.0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3">
  <r>
    <x v="0"/>
    <x v="0"/>
    <n v="3030745.79"/>
  </r>
  <r>
    <x v="1"/>
    <x v="1"/>
    <n v="1050399.75"/>
  </r>
  <r>
    <x v="2"/>
    <x v="2"/>
    <n v="642540.87"/>
  </r>
  <r>
    <x v="3"/>
    <x v="3"/>
    <n v="609457.1"/>
  </r>
  <r>
    <x v="1"/>
    <x v="4"/>
    <n v="599397.69999999995"/>
  </r>
  <r>
    <x v="2"/>
    <x v="5"/>
    <n v="579099"/>
  </r>
  <r>
    <x v="0"/>
    <x v="6"/>
    <n v="569890"/>
  </r>
  <r>
    <x v="4"/>
    <x v="7"/>
    <n v="415955.54"/>
  </r>
  <r>
    <x v="4"/>
    <x v="8"/>
    <n v="388384.23"/>
  </r>
  <r>
    <x v="2"/>
    <x v="9"/>
    <n v="360858.05"/>
  </r>
  <r>
    <x v="5"/>
    <x v="10"/>
    <n v="357711.58"/>
  </r>
  <r>
    <x v="5"/>
    <x v="11"/>
    <n v="337996.29"/>
  </r>
  <r>
    <x v="6"/>
    <x v="12"/>
    <n v="254189.31"/>
  </r>
  <r>
    <x v="7"/>
    <x v="13"/>
    <n v="232335.09"/>
  </r>
  <r>
    <x v="5"/>
    <x v="14"/>
    <n v="226200"/>
  </r>
  <r>
    <x v="2"/>
    <x v="15"/>
    <n v="213966.98"/>
  </r>
  <r>
    <x v="2"/>
    <x v="16"/>
    <n v="209862.35"/>
  </r>
  <r>
    <x v="0"/>
    <x v="17"/>
    <n v="258459.62"/>
  </r>
  <r>
    <x v="4"/>
    <x v="18"/>
    <n v="208995.15"/>
  </r>
  <r>
    <x v="5"/>
    <x v="19"/>
    <n v="179479.61"/>
  </r>
  <r>
    <x v="4"/>
    <x v="20"/>
    <n v="163972"/>
  </r>
  <r>
    <x v="2"/>
    <x v="21"/>
    <n v="122770"/>
  </r>
  <r>
    <x v="0"/>
    <x v="22"/>
    <n v="117837.5"/>
  </r>
  <r>
    <x v="4"/>
    <x v="23"/>
    <n v="114588.04"/>
  </r>
  <r>
    <x v="5"/>
    <x v="24"/>
    <n v="178192"/>
  </r>
  <r>
    <x v="0"/>
    <x v="25"/>
    <n v="102628"/>
  </r>
  <r>
    <x v="5"/>
    <x v="26"/>
    <n v="101428.4"/>
  </r>
  <r>
    <x v="8"/>
    <x v="27"/>
    <n v="92175.5"/>
  </r>
  <r>
    <x v="5"/>
    <x v="28"/>
    <n v="72240.990000000005"/>
  </r>
  <r>
    <x v="0"/>
    <x v="29"/>
    <n v="65107.5"/>
  </r>
  <r>
    <x v="0"/>
    <x v="30"/>
    <n v="63687"/>
  </r>
  <r>
    <x v="8"/>
    <x v="31"/>
    <n v="59137.67"/>
  </r>
  <r>
    <x v="4"/>
    <x v="32"/>
    <n v="57220"/>
  </r>
  <r>
    <x v="2"/>
    <x v="33"/>
    <n v="55491"/>
  </r>
  <r>
    <x v="0"/>
    <x v="34"/>
    <n v="54241.5"/>
  </r>
  <r>
    <x v="0"/>
    <x v="35"/>
    <n v="48890"/>
  </r>
  <r>
    <x v="2"/>
    <x v="36"/>
    <n v="48000"/>
  </r>
  <r>
    <x v="4"/>
    <x v="37"/>
    <n v="47627.29"/>
  </r>
  <r>
    <x v="9"/>
    <x v="38"/>
    <n v="39000"/>
  </r>
  <r>
    <x v="3"/>
    <x v="39"/>
    <n v="38695.449999999997"/>
  </r>
  <r>
    <x v="2"/>
    <x v="40"/>
    <n v="35450"/>
  </r>
  <r>
    <x v="2"/>
    <x v="41"/>
    <n v="33584"/>
  </r>
  <r>
    <x v="10"/>
    <x v="42"/>
    <n v="31506.35"/>
  </r>
  <r>
    <x v="4"/>
    <x v="43"/>
    <n v="100000"/>
  </r>
  <r>
    <x v="2"/>
    <x v="44"/>
    <n v="26435"/>
  </r>
  <r>
    <x v="3"/>
    <x v="45"/>
    <n v="24282"/>
  </r>
  <r>
    <x v="10"/>
    <x v="46"/>
    <n v="22950"/>
  </r>
  <r>
    <x v="3"/>
    <x v="47"/>
    <n v="22048.79"/>
  </r>
  <r>
    <x v="2"/>
    <x v="48"/>
    <n v="21020"/>
  </r>
  <r>
    <x v="2"/>
    <x v="49"/>
    <n v="20794.759999999998"/>
  </r>
  <r>
    <x v="2"/>
    <x v="50"/>
    <n v="20700"/>
  </r>
  <r>
    <x v="3"/>
    <x v="51"/>
    <n v="20405.02"/>
  </r>
  <r>
    <x v="5"/>
    <x v="52"/>
    <n v="19684.060000000001"/>
  </r>
  <r>
    <x v="6"/>
    <x v="53"/>
    <n v="19400"/>
  </r>
  <r>
    <x v="0"/>
    <x v="54"/>
    <n v="12463.12"/>
  </r>
  <r>
    <x v="5"/>
    <x v="55"/>
    <n v="18000"/>
  </r>
  <r>
    <x v="3"/>
    <x v="56"/>
    <n v="18000"/>
  </r>
  <r>
    <x v="3"/>
    <x v="57"/>
    <n v="11787.07"/>
  </r>
  <r>
    <x v="3"/>
    <x v="58"/>
    <n v="13659.04"/>
  </r>
  <r>
    <x v="8"/>
    <x v="59"/>
    <n v="15534"/>
  </r>
  <r>
    <x v="8"/>
    <x v="60"/>
    <n v="15525"/>
  </r>
  <r>
    <x v="2"/>
    <x v="61"/>
    <n v="15304.2"/>
  </r>
  <r>
    <x v="4"/>
    <x v="62"/>
    <n v="15054.05"/>
  </r>
  <r>
    <x v="2"/>
    <x v="63"/>
    <n v="14665"/>
  </r>
  <r>
    <x v="10"/>
    <x v="64"/>
    <n v="14531.94"/>
  </r>
  <r>
    <x v="5"/>
    <x v="65"/>
    <n v="13044.44"/>
  </r>
  <r>
    <x v="3"/>
    <x v="66"/>
    <n v="12751"/>
  </r>
  <r>
    <x v="8"/>
    <x v="67"/>
    <n v="12399"/>
  </r>
  <r>
    <x v="4"/>
    <x v="68"/>
    <n v="10250"/>
  </r>
  <r>
    <x v="10"/>
    <x v="69"/>
    <n v="10200"/>
  </r>
  <r>
    <x v="2"/>
    <x v="70"/>
    <n v="9999.89"/>
  </r>
  <r>
    <x v="2"/>
    <x v="71"/>
    <n v="9980.83"/>
  </r>
  <r>
    <x v="0"/>
    <x v="72"/>
    <n v="9950.4"/>
  </r>
  <r>
    <x v="8"/>
    <x v="73"/>
    <n v="9623"/>
  </r>
  <r>
    <x v="3"/>
    <x v="74"/>
    <n v="9298.9"/>
  </r>
  <r>
    <x v="3"/>
    <x v="75"/>
    <n v="9173.39"/>
  </r>
  <r>
    <x v="4"/>
    <x v="76"/>
    <n v="9156.07"/>
  </r>
  <r>
    <x v="3"/>
    <x v="77"/>
    <n v="9154"/>
  </r>
  <r>
    <x v="0"/>
    <x v="78"/>
    <n v="8764.9500000000007"/>
  </r>
  <r>
    <x v="8"/>
    <x v="79"/>
    <n v="7816.35"/>
  </r>
  <r>
    <x v="2"/>
    <x v="80"/>
    <n v="7311.86"/>
  </r>
  <r>
    <x v="2"/>
    <x v="81"/>
    <n v="6981.37"/>
  </r>
  <r>
    <x v="10"/>
    <x v="82"/>
    <n v="6801.95"/>
  </r>
  <r>
    <x v="5"/>
    <x v="83"/>
    <n v="6000"/>
  </r>
  <r>
    <x v="9"/>
    <x v="84"/>
    <n v="5720.19"/>
  </r>
  <r>
    <x v="1"/>
    <x v="85"/>
    <n v="5674.39"/>
  </r>
  <r>
    <x v="3"/>
    <x v="86"/>
    <n v="5400"/>
  </r>
  <r>
    <x v="4"/>
    <x v="87"/>
    <n v="5355"/>
  </r>
  <r>
    <x v="4"/>
    <x v="88"/>
    <n v="11184.5"/>
  </r>
  <r>
    <x v="9"/>
    <x v="89"/>
    <n v="12000"/>
  </r>
  <r>
    <x v="2"/>
    <x v="90"/>
    <n v="4965"/>
  </r>
  <r>
    <x v="2"/>
    <x v="91"/>
    <n v="4957.5"/>
  </r>
  <r>
    <x v="2"/>
    <x v="92"/>
    <n v="4539.6000000000004"/>
  </r>
  <r>
    <x v="2"/>
    <x v="93"/>
    <n v="4282.3"/>
  </r>
  <r>
    <x v="1"/>
    <x v="94"/>
    <n v="4199.45"/>
  </r>
  <r>
    <x v="3"/>
    <x v="95"/>
    <n v="3820"/>
  </r>
  <r>
    <x v="0"/>
    <x v="96"/>
    <n v="2995"/>
  </r>
  <r>
    <x v="8"/>
    <x v="97"/>
    <n v="2121.5"/>
  </r>
  <r>
    <x v="0"/>
    <x v="98"/>
    <n v="2270"/>
  </r>
  <r>
    <x v="4"/>
    <x v="99"/>
    <n v="2017"/>
  </r>
  <r>
    <x v="4"/>
    <x v="100"/>
    <n v="1917.1"/>
  </r>
  <r>
    <x v="1"/>
    <x v="101"/>
    <n v="1764.82"/>
  </r>
  <r>
    <x v="4"/>
    <x v="102"/>
    <n v="1600"/>
  </r>
  <r>
    <x v="6"/>
    <x v="103"/>
    <n v="1468.75"/>
  </r>
  <r>
    <x v="2"/>
    <x v="104"/>
    <n v="1419"/>
  </r>
  <r>
    <x v="5"/>
    <x v="105"/>
    <n v="2219"/>
  </r>
  <r>
    <x v="2"/>
    <x v="106"/>
    <n v="2972"/>
  </r>
  <r>
    <x v="3"/>
    <x v="107"/>
    <n v="933.3"/>
  </r>
  <r>
    <x v="10"/>
    <x v="108"/>
    <n v="900"/>
  </r>
  <r>
    <x v="2"/>
    <x v="109"/>
    <n v="729"/>
  </r>
  <r>
    <x v="3"/>
    <x v="110"/>
    <n v="636"/>
  </r>
  <r>
    <x v="3"/>
    <x v="111"/>
    <n v="419.22"/>
  </r>
  <r>
    <x v="2"/>
    <x v="112"/>
    <n v="288.3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x v="0"/>
    <s v="L.Anston@agi-engineers.com"/>
    <m/>
    <m/>
    <m/>
    <m/>
    <n v="0"/>
  </r>
  <r>
    <x v="1"/>
    <s v="asrengineering@earthlink.net"/>
    <m/>
    <m/>
    <m/>
    <m/>
    <n v="0"/>
  </r>
  <r>
    <x v="2"/>
    <s v="PirovolidisK@AyresAssociates.com"/>
    <m/>
    <m/>
    <m/>
    <m/>
    <n v="0"/>
  </r>
  <r>
    <x v="3"/>
    <s v="bettinconstruction@gmail.com"/>
    <n v="0"/>
    <m/>
    <m/>
    <m/>
    <n v="0"/>
  </r>
  <r>
    <x v="4"/>
    <s v="steve@bfrankstudio.com"/>
    <n v="0"/>
    <m/>
    <n v="2970"/>
    <n v="81995"/>
    <n v="84965"/>
  </r>
  <r>
    <x v="5"/>
    <s v="KFarb@cea-engineers.com"/>
    <n v="1500"/>
    <n v="0"/>
    <n v="0"/>
    <m/>
    <n v="1500"/>
  </r>
  <r>
    <x v="6"/>
    <s v="vmitchell@creativecontractors.com"/>
    <n v="70159.5"/>
    <n v="11818"/>
    <n v="0"/>
    <n v="124208.5"/>
    <n v="206186"/>
  </r>
  <r>
    <x v="7"/>
    <s v="dtavlin@crossroadsconstruction.net"/>
    <m/>
    <m/>
    <m/>
    <m/>
    <n v="0"/>
  </r>
  <r>
    <x v="8"/>
    <s v="cvanhaerents@cutlerdb.com"/>
    <m/>
    <m/>
    <m/>
    <m/>
    <n v="0"/>
  </r>
  <r>
    <x v="9"/>
    <s v="JustinMc@dpr.com"/>
    <n v="0"/>
    <n v="0"/>
    <m/>
    <m/>
    <n v="0"/>
  </r>
  <r>
    <x v="10"/>
    <s v="JNolen@drmp.com"/>
    <n v="41401.25"/>
    <n v="2490.6370000000002"/>
    <n v="0"/>
    <m/>
    <n v="43891.887000000002"/>
  </r>
  <r>
    <x v="11"/>
    <s v="ASmart@eeandg.com"/>
    <m/>
    <m/>
    <m/>
    <m/>
    <n v="0"/>
  </r>
  <r>
    <x v="12"/>
    <s v="dennisk@engmtx.com"/>
    <m/>
    <m/>
    <m/>
    <m/>
    <n v="0"/>
  </r>
  <r>
    <x v="13"/>
    <s v="gregb@engmtx.com"/>
    <m/>
    <m/>
    <m/>
    <m/>
    <n v="0"/>
  </r>
  <r>
    <x v="14"/>
    <s v="mike.bryant@fawley-bryant.com"/>
    <m/>
    <m/>
    <m/>
    <m/>
    <n v="0"/>
  </r>
  <r>
    <x v="15"/>
    <s v="david.holden@thermofisher.com"/>
    <m/>
    <m/>
    <m/>
    <n v="38715.39"/>
    <n v="38715.39"/>
  </r>
  <r>
    <x v="16"/>
    <s v="pcassion@foresightcgi.com"/>
    <n v="0"/>
    <m/>
    <m/>
    <m/>
    <n v="0"/>
  </r>
  <r>
    <x v="17"/>
    <s v="htaylor@follett.com"/>
    <m/>
    <m/>
    <m/>
    <m/>
    <n v="0"/>
  </r>
  <r>
    <x v="18"/>
    <s v="bonnie@fwctampa.com"/>
    <m/>
    <n v="49628.25"/>
    <n v="51221.35"/>
    <m/>
    <n v="100849.60000000001"/>
  </r>
  <r>
    <x v="19"/>
    <s v="griffith@georgefyoung.com"/>
    <m/>
    <n v="0"/>
    <n v="0"/>
    <n v="0"/>
    <n v="0"/>
  </r>
  <r>
    <x v="20"/>
    <s v="esmith@gleassociates.com "/>
    <m/>
    <m/>
    <m/>
    <m/>
    <n v="0"/>
  </r>
  <r>
    <x v="21"/>
    <s v="Mark.Fallico@grainger.com"/>
    <m/>
    <m/>
    <m/>
    <m/>
    <n v="0"/>
  </r>
  <r>
    <x v="22"/>
    <s v="leith_oatman@gspnet.com"/>
    <m/>
    <m/>
    <m/>
    <m/>
    <n v="0"/>
  </r>
  <r>
    <x v="23"/>
    <s v="Donna.Hall@hallenggroup.com"/>
    <n v="0"/>
    <m/>
    <n v="0"/>
    <m/>
    <n v="0"/>
  </r>
  <r>
    <x v="24"/>
    <s v="jackh@hamiltonengineering.us"/>
    <m/>
    <m/>
    <m/>
    <m/>
    <n v="0"/>
  </r>
  <r>
    <x v="25"/>
    <s v="R.Vandenburg@harvardjolly.com"/>
    <m/>
    <m/>
    <m/>
    <m/>
    <n v="0"/>
  </r>
  <r>
    <x v="13"/>
    <s v="d.ahmedic@harvardjolly.com"/>
    <m/>
    <m/>
    <m/>
    <m/>
    <n v="0"/>
  </r>
  <r>
    <x v="26"/>
    <s v="khindman@hepnerarchitects.com"/>
    <n v="0"/>
    <n v="0"/>
    <n v="0"/>
    <n v="0"/>
    <n v="0"/>
  </r>
  <r>
    <x v="27"/>
    <s v="k.szostek@icmech.com"/>
    <m/>
    <n v="0"/>
    <m/>
    <m/>
    <n v="0"/>
  </r>
  <r>
    <x v="28"/>
    <s v="bobette.meynardie@psiusa.com"/>
    <n v="0"/>
    <n v="0"/>
    <n v="0"/>
    <m/>
    <n v="0"/>
  </r>
  <r>
    <x v="29"/>
    <s v="Dean.kenyon@kpiengineering.com"/>
    <n v="0"/>
    <n v="0"/>
    <n v="0"/>
    <m/>
    <n v="0"/>
  </r>
  <r>
    <x v="30"/>
    <s v="CStanphill@manhattanconstruction.com"/>
    <m/>
    <m/>
    <m/>
    <n v="0"/>
    <n v="0"/>
  </r>
  <r>
    <x v="31"/>
    <s v="gmeyer@meyerarchitects.com"/>
    <m/>
    <m/>
    <n v="0"/>
    <m/>
    <n v="0"/>
  </r>
  <r>
    <x v="32"/>
    <s v="Michael.kort@officedepot.com"/>
    <m/>
    <m/>
    <n v="20069.330000000002"/>
    <m/>
    <n v="20069.330000000002"/>
  </r>
  <r>
    <x v="33"/>
    <s v="bobette.meynardie@psiusa.com"/>
    <m/>
    <m/>
    <m/>
    <m/>
    <n v="0"/>
  </r>
  <r>
    <x v="34"/>
    <s v="ppalmer@reparch.com"/>
    <n v="0"/>
    <n v="0"/>
    <n v="0"/>
    <n v="0"/>
    <n v="0"/>
  </r>
  <r>
    <x v="35"/>
    <s v="a.tocci@rowearchitects.com"/>
    <n v="0"/>
    <n v="0"/>
    <n v="0"/>
    <n v="0"/>
    <n v="0"/>
  </r>
  <r>
    <x v="36"/>
    <s v="wreittinger@simpsonenv.com"/>
    <n v="0"/>
    <n v="0"/>
    <n v="0"/>
    <m/>
    <n v="0"/>
  </r>
  <r>
    <x v="37"/>
    <s v="Received from Terrie"/>
    <m/>
    <n v="1786174.9500000002"/>
    <m/>
    <m/>
    <n v="1786174.9500000002"/>
  </r>
  <r>
    <x v="38"/>
    <s v="lynn@sita-tab.com"/>
    <m/>
    <m/>
    <m/>
    <m/>
    <n v="0"/>
  </r>
  <r>
    <x v="39"/>
    <s v="peter.hayes@tandemconstruction.com"/>
    <m/>
    <m/>
    <m/>
    <m/>
    <n v="0"/>
  </r>
  <r>
    <x v="40"/>
    <s v="myyoung@tabconline.com"/>
    <m/>
    <m/>
    <m/>
    <m/>
    <n v="0"/>
  </r>
  <r>
    <x v="41"/>
    <s v="jash@ash-grp.com"/>
    <m/>
    <m/>
    <m/>
    <m/>
    <n v="0"/>
  </r>
  <r>
    <x v="42"/>
    <s v="kevinmazzei@beckgroup.com"/>
    <n v="101323.34"/>
    <n v="772505.24"/>
    <n v="1768283.75"/>
    <n v="1451679.75"/>
    <n v="4093792.08"/>
  </r>
  <r>
    <x v="43"/>
    <s v="Judy.Henry@thephoenixagency.com"/>
    <m/>
    <m/>
    <m/>
    <m/>
    <n v="0"/>
  </r>
  <r>
    <x v="44"/>
    <s v="jason.heffelmire@tlc.eng.com"/>
    <m/>
    <m/>
    <m/>
    <m/>
    <n v="0"/>
  </r>
  <r>
    <x v="45"/>
    <s v="richs@williamsco.com"/>
    <m/>
    <m/>
    <m/>
    <m/>
    <n v="0"/>
  </r>
  <r>
    <x v="46"/>
    <s v="sdodds@williamsondacar.biz"/>
    <n v="3969"/>
    <m/>
    <n v="756"/>
    <m/>
    <n v="4725"/>
  </r>
  <r>
    <x v="47"/>
    <s v="DSessions@willissmith.com"/>
    <m/>
    <m/>
    <n v="82870"/>
    <m/>
    <n v="82870"/>
  </r>
  <r>
    <x v="48"/>
    <m/>
    <n v="2572.67"/>
    <n v="5743.67"/>
    <n v="2930.12"/>
    <n v="5052.43"/>
    <n v="16298.89"/>
  </r>
  <r>
    <x v="49"/>
    <m/>
    <n v="296694.15000000002"/>
    <n v="313257.45"/>
    <n v="89128.88"/>
    <n v="0"/>
    <n v="699080.4800000001"/>
  </r>
  <r>
    <x v="50"/>
    <m/>
    <n v="324588.68"/>
    <n v="397419.24"/>
    <n v="341896.3"/>
    <n v="40879.54"/>
    <n v="1104783.7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0D13D23-48C7-4095-926A-CDEA4E3A5127}" name="PivotTable4"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Minority Business Code">
  <location ref="A1:B126" firstHeaderRow="1" firstDataRow="1" firstDataCol="1"/>
  <pivotFields count="3">
    <pivotField axis="axisRow" showAll="0">
      <items count="12">
        <item x="8"/>
        <item x="10"/>
        <item x="0"/>
        <item x="2"/>
        <item x="9"/>
        <item x="4"/>
        <item x="6"/>
        <item x="7"/>
        <item x="3"/>
        <item x="5"/>
        <item x="1"/>
        <item t="default"/>
      </items>
    </pivotField>
    <pivotField axis="axisRow" showAll="0">
      <items count="114">
        <item x="7"/>
        <item x="2"/>
        <item x="75"/>
        <item x="34"/>
        <item x="24"/>
        <item x="8"/>
        <item x="66"/>
        <item x="101"/>
        <item x="85"/>
        <item x="94"/>
        <item x="17"/>
        <item x="99"/>
        <item x="82"/>
        <item x="43"/>
        <item x="10"/>
        <item x="35"/>
        <item x="86"/>
        <item x="44"/>
        <item x="50"/>
        <item x="25"/>
        <item x="77"/>
        <item x="30"/>
        <item x="64"/>
        <item x="57"/>
        <item x="39"/>
        <item x="40"/>
        <item x="79"/>
        <item x="106"/>
        <item x="103"/>
        <item x="31"/>
        <item x="23"/>
        <item x="68"/>
        <item x="71"/>
        <item x="4"/>
        <item x="97"/>
        <item x="28"/>
        <item x="96"/>
        <item x="42"/>
        <item x="61"/>
        <item x="41"/>
        <item x="63"/>
        <item x="48"/>
        <item x="33"/>
        <item x="112"/>
        <item x="95"/>
        <item x="1"/>
        <item x="78"/>
        <item x="46"/>
        <item x="62"/>
        <item x="100"/>
        <item x="88"/>
        <item x="98"/>
        <item x="70"/>
        <item x="111"/>
        <item x="12"/>
        <item x="21"/>
        <item x="3"/>
        <item x="9"/>
        <item x="109"/>
        <item x="51"/>
        <item x="81"/>
        <item x="53"/>
        <item x="74"/>
        <item x="108"/>
        <item x="76"/>
        <item x="19"/>
        <item x="65"/>
        <item x="90"/>
        <item x="26"/>
        <item x="73"/>
        <item x="49"/>
        <item x="15"/>
        <item x="60"/>
        <item x="36"/>
        <item x="37"/>
        <item x="102"/>
        <item x="54"/>
        <item x="52"/>
        <item x="80"/>
        <item x="0"/>
        <item x="18"/>
        <item x="87"/>
        <item x="45"/>
        <item x="11"/>
        <item x="110"/>
        <item x="29"/>
        <item x="22"/>
        <item x="58"/>
        <item x="47"/>
        <item x="93"/>
        <item x="91"/>
        <item x="6"/>
        <item x="84"/>
        <item x="59"/>
        <item x="67"/>
        <item x="32"/>
        <item x="20"/>
        <item x="89"/>
        <item x="72"/>
        <item x="56"/>
        <item x="105"/>
        <item x="69"/>
        <item x="104"/>
        <item x="55"/>
        <item x="83"/>
        <item x="38"/>
        <item x="92"/>
        <item x="13"/>
        <item x="107"/>
        <item x="27"/>
        <item x="14"/>
        <item x="16"/>
        <item x="5"/>
        <item t="default"/>
      </items>
    </pivotField>
    <pivotField dataField="1" numFmtId="168" showAll="0"/>
  </pivotFields>
  <rowFields count="2">
    <field x="0"/>
    <field x="1"/>
  </rowFields>
  <rowItems count="125">
    <i>
      <x/>
    </i>
    <i r="1">
      <x v="26"/>
    </i>
    <i r="1">
      <x v="29"/>
    </i>
    <i r="1">
      <x v="34"/>
    </i>
    <i r="1">
      <x v="69"/>
    </i>
    <i r="1">
      <x v="72"/>
    </i>
    <i r="1">
      <x v="93"/>
    </i>
    <i r="1">
      <x v="94"/>
    </i>
    <i r="1">
      <x v="109"/>
    </i>
    <i>
      <x v="1"/>
    </i>
    <i r="1">
      <x v="12"/>
    </i>
    <i r="1">
      <x v="22"/>
    </i>
    <i r="1">
      <x v="37"/>
    </i>
    <i r="1">
      <x v="47"/>
    </i>
    <i r="1">
      <x v="63"/>
    </i>
    <i r="1">
      <x v="101"/>
    </i>
    <i>
      <x v="2"/>
    </i>
    <i r="1">
      <x v="3"/>
    </i>
    <i r="1">
      <x v="10"/>
    </i>
    <i r="1">
      <x v="15"/>
    </i>
    <i r="1">
      <x v="19"/>
    </i>
    <i r="1">
      <x v="21"/>
    </i>
    <i r="1">
      <x v="36"/>
    </i>
    <i r="1">
      <x v="46"/>
    </i>
    <i r="1">
      <x v="51"/>
    </i>
    <i r="1">
      <x v="76"/>
    </i>
    <i r="1">
      <x v="79"/>
    </i>
    <i r="1">
      <x v="85"/>
    </i>
    <i r="1">
      <x v="86"/>
    </i>
    <i r="1">
      <x v="91"/>
    </i>
    <i r="1">
      <x v="98"/>
    </i>
    <i>
      <x v="3"/>
    </i>
    <i r="1">
      <x v="1"/>
    </i>
    <i r="1">
      <x v="17"/>
    </i>
    <i r="1">
      <x v="18"/>
    </i>
    <i r="1">
      <x v="25"/>
    </i>
    <i r="1">
      <x v="27"/>
    </i>
    <i r="1">
      <x v="32"/>
    </i>
    <i r="1">
      <x v="38"/>
    </i>
    <i r="1">
      <x v="39"/>
    </i>
    <i r="1">
      <x v="40"/>
    </i>
    <i r="1">
      <x v="41"/>
    </i>
    <i r="1">
      <x v="42"/>
    </i>
    <i r="1">
      <x v="43"/>
    </i>
    <i r="1">
      <x v="52"/>
    </i>
    <i r="1">
      <x v="55"/>
    </i>
    <i r="1">
      <x v="57"/>
    </i>
    <i r="1">
      <x v="58"/>
    </i>
    <i r="1">
      <x v="60"/>
    </i>
    <i r="1">
      <x v="67"/>
    </i>
    <i r="1">
      <x v="70"/>
    </i>
    <i r="1">
      <x v="71"/>
    </i>
    <i r="1">
      <x v="73"/>
    </i>
    <i r="1">
      <x v="78"/>
    </i>
    <i r="1">
      <x v="89"/>
    </i>
    <i r="1">
      <x v="90"/>
    </i>
    <i r="1">
      <x v="102"/>
    </i>
    <i r="1">
      <x v="106"/>
    </i>
    <i r="1">
      <x v="111"/>
    </i>
    <i r="1">
      <x v="112"/>
    </i>
    <i>
      <x v="4"/>
    </i>
    <i r="1">
      <x v="92"/>
    </i>
    <i r="1">
      <x v="97"/>
    </i>
    <i r="1">
      <x v="105"/>
    </i>
    <i>
      <x v="5"/>
    </i>
    <i r="1">
      <x/>
    </i>
    <i r="1">
      <x v="5"/>
    </i>
    <i r="1">
      <x v="11"/>
    </i>
    <i r="1">
      <x v="13"/>
    </i>
    <i r="1">
      <x v="30"/>
    </i>
    <i r="1">
      <x v="31"/>
    </i>
    <i r="1">
      <x v="48"/>
    </i>
    <i r="1">
      <x v="49"/>
    </i>
    <i r="1">
      <x v="50"/>
    </i>
    <i r="1">
      <x v="64"/>
    </i>
    <i r="1">
      <x v="74"/>
    </i>
    <i r="1">
      <x v="75"/>
    </i>
    <i r="1">
      <x v="80"/>
    </i>
    <i r="1">
      <x v="81"/>
    </i>
    <i r="1">
      <x v="95"/>
    </i>
    <i r="1">
      <x v="96"/>
    </i>
    <i>
      <x v="6"/>
    </i>
    <i r="1">
      <x v="28"/>
    </i>
    <i r="1">
      <x v="54"/>
    </i>
    <i r="1">
      <x v="61"/>
    </i>
    <i>
      <x v="7"/>
    </i>
    <i r="1">
      <x v="107"/>
    </i>
    <i>
      <x v="8"/>
    </i>
    <i r="1">
      <x v="2"/>
    </i>
    <i r="1">
      <x v="6"/>
    </i>
    <i r="1">
      <x v="16"/>
    </i>
    <i r="1">
      <x v="20"/>
    </i>
    <i r="1">
      <x v="23"/>
    </i>
    <i r="1">
      <x v="24"/>
    </i>
    <i r="1">
      <x v="44"/>
    </i>
    <i r="1">
      <x v="53"/>
    </i>
    <i r="1">
      <x v="56"/>
    </i>
    <i r="1">
      <x v="59"/>
    </i>
    <i r="1">
      <x v="62"/>
    </i>
    <i r="1">
      <x v="82"/>
    </i>
    <i r="1">
      <x v="84"/>
    </i>
    <i r="1">
      <x v="87"/>
    </i>
    <i r="1">
      <x v="88"/>
    </i>
    <i r="1">
      <x v="99"/>
    </i>
    <i r="1">
      <x v="108"/>
    </i>
    <i>
      <x v="9"/>
    </i>
    <i r="1">
      <x v="4"/>
    </i>
    <i r="1">
      <x v="14"/>
    </i>
    <i r="1">
      <x v="35"/>
    </i>
    <i r="1">
      <x v="65"/>
    </i>
    <i r="1">
      <x v="66"/>
    </i>
    <i r="1">
      <x v="68"/>
    </i>
    <i r="1">
      <x v="77"/>
    </i>
    <i r="1">
      <x v="83"/>
    </i>
    <i r="1">
      <x v="100"/>
    </i>
    <i r="1">
      <x v="103"/>
    </i>
    <i r="1">
      <x v="104"/>
    </i>
    <i r="1">
      <x v="110"/>
    </i>
    <i>
      <x v="10"/>
    </i>
    <i r="1">
      <x v="7"/>
    </i>
    <i r="1">
      <x v="8"/>
    </i>
    <i r="1">
      <x v="9"/>
    </i>
    <i r="1">
      <x v="33"/>
    </i>
    <i r="1">
      <x v="45"/>
    </i>
    <i t="grand">
      <x/>
    </i>
  </rowItems>
  <colItems count="1">
    <i/>
  </colItems>
  <dataFields count="1">
    <dataField name=" Total Spend"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90958CB-F1A5-4F04-9056-0AA837455D1B}" name="PivotTable1"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55" firstHeaderRow="1" firstDataRow="1" firstDataCol="1"/>
  <pivotFields count="7">
    <pivotField axis="axisRow" showAll="0" sortType="descending">
      <items count="52">
        <item x="0"/>
        <item x="49"/>
        <item x="1"/>
        <item x="2"/>
        <item x="3"/>
        <item x="4"/>
        <item x="5"/>
        <item x="6"/>
        <item x="7"/>
        <item x="8"/>
        <item x="9"/>
        <item x="10"/>
        <item x="11"/>
        <item x="12"/>
        <item x="14"/>
        <item x="15"/>
        <item x="17"/>
        <item x="16"/>
        <item x="18"/>
        <item x="19"/>
        <item x="50"/>
        <item x="20"/>
        <item x="21"/>
        <item x="22"/>
        <item x="23"/>
        <item x="24"/>
        <item x="25"/>
        <item x="26"/>
        <item x="27"/>
        <item x="28"/>
        <item x="29"/>
        <item x="30"/>
        <item x="31"/>
        <item x="32"/>
        <item x="33"/>
        <item x="34"/>
        <item x="35"/>
        <item x="36"/>
        <item x="37"/>
        <item x="38"/>
        <item x="39"/>
        <item x="40"/>
        <item x="41"/>
        <item x="42"/>
        <item x="43"/>
        <item x="44"/>
        <item x="48"/>
        <item x="45"/>
        <item x="46"/>
        <item x="47"/>
        <item x="13"/>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dataField="1" showAll="0"/>
  </pivotFields>
  <rowFields count="1">
    <field x="0"/>
  </rowFields>
  <rowItems count="52">
    <i>
      <x v="43"/>
    </i>
    <i>
      <x v="38"/>
    </i>
    <i>
      <x v="20"/>
    </i>
    <i>
      <x v="1"/>
    </i>
    <i>
      <x v="7"/>
    </i>
    <i>
      <x v="18"/>
    </i>
    <i>
      <x v="5"/>
    </i>
    <i>
      <x v="49"/>
    </i>
    <i>
      <x v="11"/>
    </i>
    <i>
      <x v="15"/>
    </i>
    <i>
      <x v="33"/>
    </i>
    <i>
      <x v="46"/>
    </i>
    <i>
      <x v="48"/>
    </i>
    <i>
      <x v="6"/>
    </i>
    <i>
      <x v="30"/>
    </i>
    <i>
      <x v="14"/>
    </i>
    <i>
      <x v="34"/>
    </i>
    <i>
      <x v="2"/>
    </i>
    <i>
      <x v="44"/>
    </i>
    <i>
      <x v="16"/>
    </i>
    <i>
      <x v="32"/>
    </i>
    <i>
      <x v="17"/>
    </i>
    <i>
      <x v="36"/>
    </i>
    <i>
      <x v="10"/>
    </i>
    <i>
      <x v="40"/>
    </i>
    <i>
      <x v="42"/>
    </i>
    <i>
      <x v="19"/>
    </i>
    <i>
      <x v="12"/>
    </i>
    <i>
      <x v="3"/>
    </i>
    <i>
      <x v="31"/>
    </i>
    <i>
      <x v="21"/>
    </i>
    <i>
      <x v="9"/>
    </i>
    <i>
      <x v="22"/>
    </i>
    <i>
      <x v="35"/>
    </i>
    <i>
      <x v="47"/>
    </i>
    <i>
      <x v="37"/>
    </i>
    <i>
      <x v="8"/>
    </i>
    <i>
      <x v="39"/>
    </i>
    <i>
      <x/>
    </i>
    <i>
      <x v="41"/>
    </i>
    <i>
      <x v="26"/>
    </i>
    <i>
      <x v="4"/>
    </i>
    <i>
      <x v="27"/>
    </i>
    <i>
      <x v="45"/>
    </i>
    <i>
      <x v="28"/>
    </i>
    <i>
      <x v="13"/>
    </i>
    <i>
      <x v="29"/>
    </i>
    <i>
      <x v="23"/>
    </i>
    <i>
      <x v="50"/>
    </i>
    <i>
      <x v="24"/>
    </i>
    <i>
      <x v="25"/>
    </i>
    <i t="grand">
      <x/>
    </i>
  </rowItems>
  <colItems count="1">
    <i/>
  </colItems>
  <dataFields count="1">
    <dataField name="Sum of TOTALS" fld="6" baseField="0" baseItem="43" numFmtId="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366D9F-F40C-4AB5-8A0F-16D31D3D7055}" name="Table1" displayName="Table1" ref="A1:N167" totalsRowShown="0" headerRowDxfId="32" dataDxfId="31">
  <autoFilter ref="A1:N167" xr:uid="{3B366D9F-F40C-4AB5-8A0F-16D31D3D7055}"/>
  <tableColumns count="14">
    <tableColumn id="1" xr3:uid="{6FB582BC-9669-485F-B272-A95072752848}" name="Usf Department Description" dataDxfId="30"/>
    <tableColumn id="2" xr3:uid="{BF6DF7D9-0965-4D9D-ACBD-738A51E453B9}" name="July" dataDxfId="29"/>
    <tableColumn id="3" xr3:uid="{E224F186-C297-4E1A-B44D-FBAB3AFC6283}" name="August" dataDxfId="28"/>
    <tableColumn id="4" xr3:uid="{C2E3D3EA-DCCE-4911-A6FC-C3909DF878CD}" name="September" dataDxfId="27"/>
    <tableColumn id="5" xr3:uid="{2C84F28D-424F-4B28-AB5B-9F19A8A53237}" name="October" dataDxfId="26"/>
    <tableColumn id="6" xr3:uid="{87FB13A2-0CA8-4A53-B1E3-E213DFC77250}" name="November" dataDxfId="25"/>
    <tableColumn id="7" xr3:uid="{C0E744ED-3022-4932-8C23-8449613A3A92}" name="December" dataDxfId="24"/>
    <tableColumn id="8" xr3:uid="{82223B81-E971-4D57-9667-EF196417528A}" name="January" dataDxfId="23"/>
    <tableColumn id="9" xr3:uid="{4BC79B2F-5CFC-4C02-A3A2-16BDC616D58F}" name="February" dataDxfId="22"/>
    <tableColumn id="10" xr3:uid="{BF953F3E-7240-4867-917C-09DC4D4C8ECF}" name="March" dataDxfId="21"/>
    <tableColumn id="11" xr3:uid="{BBF9536B-AB46-48C8-8061-CFF3DAB858E1}" name="April" dataDxfId="20"/>
    <tableColumn id="12" xr3:uid="{44B0DBBF-A33D-445A-9B6E-C3171CA3C8A3}" name="May" dataDxfId="19"/>
    <tableColumn id="13" xr3:uid="{855A58F6-9A3D-4BEE-8793-958BB798BC28}" name="June" dataDxfId="18"/>
    <tableColumn id="14" xr3:uid="{1E32A85B-B028-43FD-863B-D50B233F2615}" name="Totals" dataDxfId="17">
      <calculatedColumnFormula>SUM(Table1[[#This Row],[July]:[June]])</calculatedColumnFormula>
    </tableColumn>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929F24-D0DD-4A5A-B19D-58C0692A3087}" name="Table2" displayName="Table2" ref="A1:N460" totalsRowShown="0" headerRowDxfId="16" dataDxfId="15" tableBorderDxfId="14" headerRowCellStyle="Currency" dataCellStyle="Currency">
  <autoFilter ref="A1:N460" xr:uid="{60372C61-C791-4679-AAF6-F5FC35734BF5}"/>
  <tableColumns count="14">
    <tableColumn id="1" xr3:uid="{841D0091-15F2-4161-835A-2DBAD8D587EA}" name="Department" dataDxfId="13"/>
    <tableColumn id="2" xr3:uid="{02DA7206-A68F-4254-A1C9-AF87FA4CE84F}" name="June " dataDxfId="12" dataCellStyle="Currency"/>
    <tableColumn id="3" xr3:uid="{0B8B1362-F44E-4841-99FC-CCF40E1C8212}" name="May" dataDxfId="11" dataCellStyle="Currency"/>
    <tableColumn id="4" xr3:uid="{819BDBE7-81C8-468E-8BE5-FF586182AEBC}" name="April" dataDxfId="10" dataCellStyle="Currency"/>
    <tableColumn id="5" xr3:uid="{BFE3BB64-F633-4BDD-80D8-A7E36D14490C}" name="Mar" dataDxfId="9" dataCellStyle="Currency"/>
    <tableColumn id="6" xr3:uid="{B5209EAC-50B2-4757-BCA8-01D91C47C2EC}" name="Feb" dataDxfId="8" dataCellStyle="Currency"/>
    <tableColumn id="7" xr3:uid="{A6841278-1B54-4AB0-AF92-BE3245C2EAA9}" name="Jan" dataDxfId="7" dataCellStyle="Currency"/>
    <tableColumn id="8" xr3:uid="{9F971421-8DDE-40B4-82FB-A2F29225FA00}" name="Dec" dataDxfId="6" dataCellStyle="Currency"/>
    <tableColumn id="9" xr3:uid="{8075294A-1978-417A-9374-9576D7D0B1F5}" name="Nov" dataDxfId="5" dataCellStyle="Currency"/>
    <tableColumn id="10" xr3:uid="{85C32EB4-5A8B-4C72-B6CE-87CBA0301388}" name="Oct" dataDxfId="4" dataCellStyle="Currency"/>
    <tableColumn id="11" xr3:uid="{8361A8D3-4A25-4E67-BC9B-37F98F377E60}" name="Sept" dataDxfId="3" dataCellStyle="Currency"/>
    <tableColumn id="12" xr3:uid="{355FB241-4C5C-48BB-B2A9-2C482C0F66FE}" name="Aug" dataDxfId="2" dataCellStyle="Currency"/>
    <tableColumn id="13" xr3:uid="{AC878ADF-AB9D-46A3-BE0E-6ABA9CDCC708}" name="July" dataDxfId="1" dataCellStyle="Currency"/>
    <tableColumn id="14" xr3:uid="{B1E2ACD8-787D-4273-803F-BA8929CCD1AB}" name="Totals " dataDxfId="0" dataCellStyle="Currency"/>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G14"/>
  <sheetViews>
    <sheetView workbookViewId="0">
      <selection sqref="A1:C1"/>
    </sheetView>
  </sheetViews>
  <sheetFormatPr defaultRowHeight="14.25" x14ac:dyDescent="0.45"/>
  <cols>
    <col min="1" max="1" width="27.6640625" customWidth="1"/>
    <col min="3" max="3" width="9.1328125" customWidth="1"/>
  </cols>
  <sheetData>
    <row r="1" spans="1:7" ht="23.25" x14ac:dyDescent="0.7">
      <c r="A1" s="168" t="s">
        <v>12</v>
      </c>
      <c r="B1" s="168"/>
      <c r="C1" s="168"/>
    </row>
    <row r="4" spans="1:7" x14ac:dyDescent="0.45">
      <c r="A4" s="43" t="s">
        <v>13</v>
      </c>
    </row>
    <row r="5" spans="1:7" x14ac:dyDescent="0.45">
      <c r="A5" s="43" t="s">
        <v>14</v>
      </c>
    </row>
    <row r="6" spans="1:7" x14ac:dyDescent="0.45">
      <c r="A6" s="43" t="s">
        <v>15</v>
      </c>
    </row>
    <row r="7" spans="1:7" x14ac:dyDescent="0.45">
      <c r="A7" s="43" t="s">
        <v>16</v>
      </c>
    </row>
    <row r="8" spans="1:7" x14ac:dyDescent="0.45">
      <c r="A8" s="43" t="s">
        <v>22</v>
      </c>
    </row>
    <row r="9" spans="1:7" x14ac:dyDescent="0.45">
      <c r="A9" s="45" t="s">
        <v>17</v>
      </c>
      <c r="B9" s="46"/>
      <c r="C9" s="46"/>
      <c r="D9" s="46"/>
      <c r="E9" s="46"/>
      <c r="F9" s="46"/>
      <c r="G9" s="46"/>
    </row>
    <row r="12" spans="1:7" x14ac:dyDescent="0.45">
      <c r="A12" s="44" t="s">
        <v>21</v>
      </c>
    </row>
    <row r="13" spans="1:7" x14ac:dyDescent="0.45">
      <c r="A13" t="s">
        <v>27</v>
      </c>
    </row>
    <row r="14" spans="1:7" x14ac:dyDescent="0.45">
      <c r="A14" t="s">
        <v>26</v>
      </c>
    </row>
  </sheetData>
  <mergeCells count="1">
    <mergeCell ref="A1:C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4072-37ED-43C1-AD97-C427048A3A0D}">
  <sheetPr>
    <pageSetUpPr fitToPage="1"/>
  </sheetPr>
  <dimension ref="A6:Q41"/>
  <sheetViews>
    <sheetView topLeftCell="A20"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83"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66"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54</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84"/>
      <c r="G13" s="17"/>
      <c r="H13" s="84"/>
      <c r="I13" s="17"/>
      <c r="J13" s="17"/>
      <c r="K13" s="17"/>
      <c r="L13" s="67"/>
      <c r="M13" s="29"/>
      <c r="N13" s="11"/>
    </row>
    <row r="14" spans="1:14" ht="21" customHeight="1" x14ac:dyDescent="0.55000000000000004">
      <c r="A14" s="40"/>
      <c r="B14" s="15"/>
      <c r="C14" s="18"/>
      <c r="D14" s="85"/>
      <c r="E14" s="19"/>
      <c r="F14" s="85"/>
      <c r="G14" s="19"/>
      <c r="H14" s="85"/>
      <c r="I14" s="19"/>
      <c r="J14" s="19"/>
      <c r="K14" s="19"/>
      <c r="L14" s="68"/>
      <c r="M14" s="30"/>
      <c r="N14" s="31"/>
    </row>
    <row r="15" spans="1:14" ht="26.25" customHeight="1" x14ac:dyDescent="0.45">
      <c r="A15" s="41"/>
      <c r="B15" s="5"/>
      <c r="C15" s="20"/>
      <c r="D15" s="91"/>
      <c r="E15" s="9"/>
      <c r="F15" s="91"/>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69" t="s">
        <v>3</v>
      </c>
      <c r="M16" s="14"/>
      <c r="N16" s="180"/>
    </row>
    <row r="17" spans="1:17" ht="15" customHeight="1" x14ac:dyDescent="0.45">
      <c r="A17" s="4" t="s">
        <v>9</v>
      </c>
      <c r="B17" s="5"/>
      <c r="C17" s="12" t="s">
        <v>1</v>
      </c>
      <c r="D17" s="79"/>
      <c r="E17" s="12" t="s">
        <v>1</v>
      </c>
      <c r="F17" s="79"/>
      <c r="G17" s="12" t="s">
        <v>1</v>
      </c>
      <c r="H17" s="115"/>
      <c r="I17" s="12" t="s">
        <v>1</v>
      </c>
      <c r="J17" s="2"/>
      <c r="K17" s="12" t="s">
        <v>1</v>
      </c>
      <c r="L17" s="71"/>
      <c r="M17" s="14"/>
      <c r="N17" s="60"/>
    </row>
    <row r="18" spans="1:17" ht="15" customHeight="1" x14ac:dyDescent="0.45">
      <c r="A18" s="24" t="s">
        <v>4</v>
      </c>
      <c r="B18" s="5"/>
      <c r="C18" s="22">
        <v>1</v>
      </c>
      <c r="D18" s="98">
        <v>8487.5</v>
      </c>
      <c r="E18" s="23">
        <v>0</v>
      </c>
      <c r="F18" s="86">
        <v>0</v>
      </c>
      <c r="G18" s="23">
        <v>4</v>
      </c>
      <c r="H18" s="98">
        <v>15474.03</v>
      </c>
      <c r="I18" s="23"/>
      <c r="J18" s="25"/>
      <c r="K18" s="23">
        <f>SUM(C18+E18+G18)</f>
        <v>5</v>
      </c>
      <c r="L18" s="70">
        <f>SUM(D18+F18+H18)</f>
        <v>23961.53</v>
      </c>
      <c r="M18" s="14"/>
      <c r="N18" s="36">
        <f>L18/L41</f>
        <v>5.4373211638909326E-2</v>
      </c>
      <c r="Q18" s="26"/>
    </row>
    <row r="19" spans="1:17" ht="15" customHeight="1" x14ac:dyDescent="0.45">
      <c r="A19" s="1" t="s">
        <v>31</v>
      </c>
      <c r="B19" s="5"/>
      <c r="C19" s="22">
        <v>0</v>
      </c>
      <c r="D19" s="86">
        <v>0</v>
      </c>
      <c r="E19" s="23">
        <v>0</v>
      </c>
      <c r="F19" s="86">
        <v>0</v>
      </c>
      <c r="G19" s="23">
        <v>0</v>
      </c>
      <c r="H19" s="87">
        <v>0</v>
      </c>
      <c r="I19" s="23"/>
      <c r="J19" s="25"/>
      <c r="K19" s="23">
        <f t="shared" ref="K19:L24" si="0">SUM(C19+E19+G19)</f>
        <v>0</v>
      </c>
      <c r="L19" s="70">
        <f t="shared" si="0"/>
        <v>0</v>
      </c>
      <c r="M19" s="14"/>
      <c r="N19" s="36">
        <f>L19/L41</f>
        <v>0</v>
      </c>
    </row>
    <row r="20" spans="1:17" ht="15" customHeight="1" x14ac:dyDescent="0.45">
      <c r="A20" s="1" t="s">
        <v>5</v>
      </c>
      <c r="B20" s="5"/>
      <c r="C20" s="22">
        <v>1</v>
      </c>
      <c r="D20" s="98">
        <v>24352.46</v>
      </c>
      <c r="E20" s="23">
        <v>0</v>
      </c>
      <c r="F20" s="86">
        <v>0</v>
      </c>
      <c r="G20" s="23">
        <v>6</v>
      </c>
      <c r="H20" s="98">
        <v>86123.57</v>
      </c>
      <c r="I20" s="23"/>
      <c r="J20" s="25"/>
      <c r="K20" s="23">
        <f t="shared" si="0"/>
        <v>7</v>
      </c>
      <c r="L20" s="70">
        <f t="shared" si="0"/>
        <v>110476.03</v>
      </c>
      <c r="M20" s="14"/>
      <c r="N20" s="36">
        <f>L20/L41</f>
        <v>0.2506908598998685</v>
      </c>
    </row>
    <row r="21" spans="1:17" ht="15" customHeight="1" x14ac:dyDescent="0.45">
      <c r="A21" s="1" t="s">
        <v>6</v>
      </c>
      <c r="B21" s="5"/>
      <c r="C21" s="22">
        <v>0</v>
      </c>
      <c r="D21" s="86">
        <v>0</v>
      </c>
      <c r="E21" s="23">
        <v>2</v>
      </c>
      <c r="F21" s="98">
        <v>1365</v>
      </c>
      <c r="G21" s="23">
        <v>5</v>
      </c>
      <c r="H21" s="98">
        <v>46999.13</v>
      </c>
      <c r="I21" s="23"/>
      <c r="J21" s="25"/>
      <c r="K21" s="23">
        <f t="shared" si="0"/>
        <v>7</v>
      </c>
      <c r="L21" s="70">
        <f t="shared" si="0"/>
        <v>48364.13</v>
      </c>
      <c r="M21" s="14"/>
      <c r="N21" s="36">
        <f>L21/L41</f>
        <v>0.10974729394248713</v>
      </c>
    </row>
    <row r="22" spans="1:17" ht="15" customHeight="1" x14ac:dyDescent="0.45">
      <c r="A22" s="1" t="s">
        <v>7</v>
      </c>
      <c r="B22" s="5"/>
      <c r="C22" s="22">
        <v>0</v>
      </c>
      <c r="D22" s="86">
        <v>0</v>
      </c>
      <c r="E22" s="23">
        <v>0</v>
      </c>
      <c r="F22" s="86">
        <v>0</v>
      </c>
      <c r="G22" s="23">
        <v>2</v>
      </c>
      <c r="H22" s="98">
        <v>31526.39</v>
      </c>
      <c r="I22" s="23"/>
      <c r="J22" s="25"/>
      <c r="K22" s="23">
        <f t="shared" si="0"/>
        <v>2</v>
      </c>
      <c r="L22" s="70">
        <f t="shared" si="0"/>
        <v>31526.39</v>
      </c>
      <c r="M22" s="14"/>
      <c r="N22" s="36">
        <f>L22/L41</f>
        <v>7.1539299689159855E-2</v>
      </c>
    </row>
    <row r="23" spans="1:17" ht="15" customHeight="1" x14ac:dyDescent="0.45">
      <c r="A23" s="1" t="s">
        <v>33</v>
      </c>
      <c r="B23" s="5"/>
      <c r="C23" s="22">
        <v>1</v>
      </c>
      <c r="D23" s="98">
        <v>20762.55</v>
      </c>
      <c r="E23" s="23">
        <v>0</v>
      </c>
      <c r="F23" s="86">
        <v>0</v>
      </c>
      <c r="G23" s="23">
        <v>8</v>
      </c>
      <c r="H23" s="98">
        <v>57446.85</v>
      </c>
      <c r="I23" s="23"/>
      <c r="J23" s="25"/>
      <c r="K23" s="23">
        <f t="shared" si="0"/>
        <v>9</v>
      </c>
      <c r="L23" s="70">
        <f t="shared" si="0"/>
        <v>78209.399999999994</v>
      </c>
      <c r="M23" s="14"/>
      <c r="N23" s="36">
        <f>L23/L41</f>
        <v>0.17747181663074582</v>
      </c>
    </row>
    <row r="24" spans="1:17" ht="15" customHeight="1" x14ac:dyDescent="0.45">
      <c r="A24" s="1" t="s">
        <v>32</v>
      </c>
      <c r="B24" s="5"/>
      <c r="C24" s="22">
        <v>0</v>
      </c>
      <c r="D24" s="86">
        <v>0</v>
      </c>
      <c r="E24" s="23">
        <v>0</v>
      </c>
      <c r="F24" s="86">
        <v>0</v>
      </c>
      <c r="G24" s="23">
        <v>1</v>
      </c>
      <c r="H24" s="98">
        <v>56374</v>
      </c>
      <c r="I24" s="23"/>
      <c r="J24" s="25"/>
      <c r="K24" s="23">
        <f t="shared" si="0"/>
        <v>1</v>
      </c>
      <c r="L24" s="70">
        <f t="shared" si="0"/>
        <v>56374</v>
      </c>
      <c r="M24" s="14"/>
      <c r="N24" s="36">
        <f>L24/L41</f>
        <v>0.12792319325735352</v>
      </c>
    </row>
    <row r="25" spans="1:17" ht="31.5" customHeight="1" x14ac:dyDescent="0.45">
      <c r="A25" s="3" t="s">
        <v>8</v>
      </c>
      <c r="B25" s="5"/>
      <c r="C25" s="47">
        <f t="shared" ref="C25:H25" si="1">SUM(C18:C24)</f>
        <v>3</v>
      </c>
      <c r="D25" s="86">
        <f t="shared" si="1"/>
        <v>53602.509999999995</v>
      </c>
      <c r="E25" s="47">
        <v>0</v>
      </c>
      <c r="F25" s="86">
        <f>SUM(F18:F24)</f>
        <v>1365</v>
      </c>
      <c r="G25" s="47">
        <f t="shared" si="1"/>
        <v>26</v>
      </c>
      <c r="H25" s="86">
        <f t="shared" si="1"/>
        <v>293943.96999999997</v>
      </c>
      <c r="I25" s="37">
        <f t="shared" ref="I25:J25" si="2">SUM(I18:I22)</f>
        <v>0</v>
      </c>
      <c r="J25" s="25">
        <f t="shared" si="2"/>
        <v>0</v>
      </c>
      <c r="K25" s="47">
        <f>SUM(K18:K24)</f>
        <v>31</v>
      </c>
      <c r="L25" s="70">
        <f>SUM(L18:L24)</f>
        <v>348911.48</v>
      </c>
      <c r="M25" s="27"/>
      <c r="N25" s="63"/>
    </row>
    <row r="26" spans="1:17" ht="31.5" customHeight="1" x14ac:dyDescent="0.45">
      <c r="A26" s="4" t="s">
        <v>39</v>
      </c>
      <c r="B26" s="5"/>
      <c r="C26" s="12" t="s">
        <v>1</v>
      </c>
      <c r="D26" s="79"/>
      <c r="E26" s="12" t="s">
        <v>1</v>
      </c>
      <c r="F26" s="79"/>
      <c r="G26" s="12" t="s">
        <v>1</v>
      </c>
      <c r="H26" s="79"/>
      <c r="I26" s="12" t="s">
        <v>1</v>
      </c>
      <c r="J26" s="2"/>
      <c r="K26" s="12" t="s">
        <v>1</v>
      </c>
      <c r="L26" s="71"/>
      <c r="M26" s="27"/>
      <c r="N26" s="63"/>
    </row>
    <row r="27" spans="1:17" ht="31.5" customHeight="1" x14ac:dyDescent="0.45">
      <c r="A27" s="24" t="s">
        <v>4</v>
      </c>
      <c r="B27" s="5"/>
      <c r="C27" s="22">
        <v>0</v>
      </c>
      <c r="D27" s="86">
        <v>0</v>
      </c>
      <c r="E27" s="23">
        <v>0</v>
      </c>
      <c r="F27" s="86">
        <v>0</v>
      </c>
      <c r="G27" s="23">
        <v>2</v>
      </c>
      <c r="H27" s="98">
        <v>8984.1</v>
      </c>
      <c r="I27" s="23"/>
      <c r="J27" s="25"/>
      <c r="K27" s="23">
        <f>SUM(C27+E27+G27)</f>
        <v>2</v>
      </c>
      <c r="L27" s="70">
        <f>SUM(D27+F27+H27)</f>
        <v>8984.1</v>
      </c>
      <c r="M27" s="14"/>
      <c r="N27" s="36">
        <f>L27/L41</f>
        <v>2.0386610149064992E-2</v>
      </c>
    </row>
    <row r="28" spans="1:17" ht="31.5" customHeight="1" x14ac:dyDescent="0.45">
      <c r="A28" s="1" t="s">
        <v>31</v>
      </c>
      <c r="B28" s="5"/>
      <c r="C28" s="22">
        <v>0</v>
      </c>
      <c r="D28" s="86">
        <v>0</v>
      </c>
      <c r="E28" s="23">
        <v>1</v>
      </c>
      <c r="F28" s="98">
        <v>10500</v>
      </c>
      <c r="G28" s="23">
        <v>0</v>
      </c>
      <c r="H28" s="81">
        <v>0</v>
      </c>
      <c r="I28" s="23"/>
      <c r="J28" s="25"/>
      <c r="K28" s="23">
        <f t="shared" ref="K28:L30" si="3">SUM(C28+E28+G28)</f>
        <v>1</v>
      </c>
      <c r="L28" s="70">
        <f t="shared" si="3"/>
        <v>10500</v>
      </c>
      <c r="M28" s="14"/>
      <c r="N28" s="36">
        <f>L28/L41</f>
        <v>2.3826471941004932E-2</v>
      </c>
    </row>
    <row r="29" spans="1:17" ht="31.5" customHeight="1" x14ac:dyDescent="0.45">
      <c r="A29" s="1" t="s">
        <v>5</v>
      </c>
      <c r="B29" s="5"/>
      <c r="C29" s="22">
        <v>0</v>
      </c>
      <c r="D29" s="86">
        <v>0</v>
      </c>
      <c r="E29" s="23">
        <v>0</v>
      </c>
      <c r="F29" s="86">
        <v>0</v>
      </c>
      <c r="G29" s="23">
        <v>1</v>
      </c>
      <c r="H29" s="98">
        <v>1082</v>
      </c>
      <c r="I29" s="23"/>
      <c r="J29" s="25"/>
      <c r="K29" s="23">
        <f t="shared" si="3"/>
        <v>1</v>
      </c>
      <c r="L29" s="70">
        <f t="shared" si="3"/>
        <v>1082</v>
      </c>
      <c r="M29" s="14"/>
      <c r="N29" s="36">
        <f>L29/L41</f>
        <v>2.4552612038254607E-3</v>
      </c>
    </row>
    <row r="30" spans="1:17" ht="31.5" customHeight="1" x14ac:dyDescent="0.45">
      <c r="A30" s="1" t="s">
        <v>6</v>
      </c>
      <c r="B30" s="5"/>
      <c r="C30" s="22">
        <v>1</v>
      </c>
      <c r="D30" s="98">
        <v>3950</v>
      </c>
      <c r="E30" s="23">
        <v>0</v>
      </c>
      <c r="F30" s="98">
        <v>0</v>
      </c>
      <c r="G30" s="23">
        <v>5</v>
      </c>
      <c r="H30" s="98">
        <v>67258.73</v>
      </c>
      <c r="I30" s="23"/>
      <c r="J30" s="25"/>
      <c r="K30" s="23">
        <f t="shared" si="3"/>
        <v>6</v>
      </c>
      <c r="L30" s="70">
        <f t="shared" si="3"/>
        <v>71208.73</v>
      </c>
      <c r="M30" s="14"/>
      <c r="N30" s="36">
        <f>L30/L41</f>
        <v>0.16158598164758059</v>
      </c>
    </row>
    <row r="31" spans="1:17" ht="15.75" customHeight="1" x14ac:dyDescent="0.45">
      <c r="A31" s="3" t="s">
        <v>40</v>
      </c>
      <c r="B31" s="5"/>
      <c r="C31" s="47">
        <f>SUM(C26:C30)</f>
        <v>1</v>
      </c>
      <c r="D31" s="86">
        <f>SUM(D27:D30)</f>
        <v>3950</v>
      </c>
      <c r="E31" s="47">
        <f>SUM(E27:E30)</f>
        <v>1</v>
      </c>
      <c r="F31" s="86">
        <f>SUM(F27:F30)</f>
        <v>10500</v>
      </c>
      <c r="G31" s="47">
        <f>SUM(G27:G30)</f>
        <v>8</v>
      </c>
      <c r="H31" s="86">
        <f>SUM(H27:H30)</f>
        <v>77324.83</v>
      </c>
      <c r="I31" s="37">
        <f>SUM(I26:I30)</f>
        <v>0</v>
      </c>
      <c r="J31" s="25">
        <f>SUM(J26:J30)</f>
        <v>0</v>
      </c>
      <c r="K31" s="47">
        <f>SUM(K26:K30)</f>
        <v>10</v>
      </c>
      <c r="L31" s="70">
        <f>SUM(L26:L30)</f>
        <v>91774.829999999987</v>
      </c>
      <c r="M31" s="27"/>
      <c r="N31" s="63"/>
    </row>
    <row r="32" spans="1:17" s="26" customFormat="1" ht="15.75" customHeight="1" x14ac:dyDescent="0.45">
      <c r="A32" s="33"/>
      <c r="B32" s="51"/>
      <c r="C32" s="57"/>
      <c r="D32" s="87"/>
      <c r="E32" s="57"/>
      <c r="F32" s="87"/>
      <c r="G32" s="57"/>
      <c r="H32" s="87"/>
      <c r="I32" s="58"/>
      <c r="J32" s="34"/>
      <c r="K32" s="57"/>
      <c r="L32" s="72"/>
      <c r="M32" s="62"/>
      <c r="N32" s="63"/>
    </row>
    <row r="33" spans="1:14" ht="15" customHeight="1" x14ac:dyDescent="0.45">
      <c r="A33" s="3" t="s">
        <v>41</v>
      </c>
      <c r="B33" s="5"/>
      <c r="C33" s="47">
        <f>SUM(C25,C31)</f>
        <v>4</v>
      </c>
      <c r="D33" s="86">
        <f>SUM(D31,D25)</f>
        <v>57552.509999999995</v>
      </c>
      <c r="E33" s="47">
        <f>SUM(E25,E31)</f>
        <v>1</v>
      </c>
      <c r="F33" s="86">
        <f>SUM(F31,F25)</f>
        <v>11865</v>
      </c>
      <c r="G33" s="47">
        <f>SUM(G25,G31)</f>
        <v>34</v>
      </c>
      <c r="H33" s="86">
        <f>SUM(H31,H25)</f>
        <v>371268.8</v>
      </c>
      <c r="I33" s="37">
        <f>SUM(I27:I30)</f>
        <v>0</v>
      </c>
      <c r="J33" s="25">
        <f>SUM(J27:J30)</f>
        <v>0</v>
      </c>
      <c r="K33" s="47">
        <f>SUM(K25,K31)</f>
        <v>41</v>
      </c>
      <c r="L33" s="70">
        <f>SUM(L25,L31)</f>
        <v>440686.30999999994</v>
      </c>
      <c r="M33" s="27"/>
      <c r="N33" s="64"/>
    </row>
    <row r="34" spans="1:14" s="26" customFormat="1" ht="15" customHeight="1" x14ac:dyDescent="0.45">
      <c r="A34" s="33"/>
      <c r="B34" s="51"/>
      <c r="C34" s="52"/>
      <c r="D34" s="88"/>
      <c r="E34" s="52"/>
      <c r="F34" s="88"/>
      <c r="G34" s="52"/>
      <c r="H34" s="88"/>
      <c r="I34" s="54"/>
      <c r="J34" s="53"/>
      <c r="K34" s="52"/>
      <c r="L34" s="73"/>
      <c r="M34" s="35"/>
      <c r="N34" s="64"/>
    </row>
    <row r="35" spans="1:14" ht="15" customHeight="1" x14ac:dyDescent="0.45">
      <c r="A35" s="4" t="s">
        <v>18</v>
      </c>
      <c r="B35" s="5"/>
      <c r="C35" s="12" t="s">
        <v>1</v>
      </c>
      <c r="D35" s="79"/>
      <c r="E35" s="12" t="s">
        <v>1</v>
      </c>
      <c r="F35" s="79"/>
      <c r="G35" s="12" t="s">
        <v>1</v>
      </c>
      <c r="H35" s="79"/>
      <c r="I35" s="12" t="s">
        <v>1</v>
      </c>
      <c r="J35" s="2"/>
      <c r="K35" s="12" t="s">
        <v>1</v>
      </c>
      <c r="L35" s="71"/>
      <c r="M35" s="14"/>
      <c r="N35" s="64"/>
    </row>
    <row r="36" spans="1:14" ht="15.75" customHeight="1" x14ac:dyDescent="0.5">
      <c r="A36" s="1" t="s">
        <v>10</v>
      </c>
      <c r="B36" s="5"/>
      <c r="C36" s="22"/>
      <c r="D36" s="86"/>
      <c r="E36" s="23"/>
      <c r="F36" s="86"/>
      <c r="G36" s="23"/>
      <c r="H36" s="98"/>
      <c r="I36" s="23"/>
      <c r="J36" s="25"/>
      <c r="K36" s="23"/>
      <c r="L36" s="70">
        <f>SUM(D36,F36,H36)</f>
        <v>0</v>
      </c>
      <c r="M36" s="27"/>
      <c r="N36" s="65">
        <f>L36/L41</f>
        <v>0</v>
      </c>
    </row>
    <row r="37" spans="1:14" ht="15" customHeight="1" x14ac:dyDescent="0.5">
      <c r="A37" s="1" t="s">
        <v>20</v>
      </c>
      <c r="B37" s="5"/>
      <c r="C37" s="22"/>
      <c r="D37" s="86"/>
      <c r="E37" s="23"/>
      <c r="F37" s="86"/>
      <c r="G37" s="23"/>
      <c r="H37" s="86"/>
      <c r="I37" s="23"/>
      <c r="J37" s="25"/>
      <c r="K37" s="23"/>
      <c r="L37" s="70"/>
      <c r="M37" s="27"/>
      <c r="N37" s="65">
        <v>0</v>
      </c>
    </row>
    <row r="38" spans="1:14" ht="15" customHeight="1" x14ac:dyDescent="0.5">
      <c r="A38" s="1" t="s">
        <v>42</v>
      </c>
      <c r="B38" s="5"/>
      <c r="C38" s="22"/>
      <c r="D38" s="86"/>
      <c r="E38" s="23"/>
      <c r="F38" s="86"/>
      <c r="G38" s="23"/>
      <c r="H38" s="86"/>
      <c r="I38" s="23"/>
      <c r="J38" s="25"/>
      <c r="K38" s="23"/>
      <c r="L38" s="70">
        <f>SUM(D38,F38,H38)</f>
        <v>0</v>
      </c>
      <c r="M38" s="27"/>
      <c r="N38" s="65">
        <f>L38/L41</f>
        <v>0</v>
      </c>
    </row>
    <row r="39" spans="1:14" ht="15.75" customHeight="1" x14ac:dyDescent="0.5">
      <c r="A39" s="1" t="s">
        <v>11</v>
      </c>
      <c r="B39" s="5"/>
      <c r="C39" s="22"/>
      <c r="D39" s="86"/>
      <c r="E39" s="23"/>
      <c r="F39" s="86"/>
      <c r="G39" s="23"/>
      <c r="H39" s="86"/>
      <c r="I39" s="23"/>
      <c r="J39" s="25"/>
      <c r="K39" s="23"/>
      <c r="L39" s="70"/>
      <c r="M39" s="27"/>
      <c r="N39" s="65">
        <v>0</v>
      </c>
    </row>
    <row r="40" spans="1:14" ht="31.5" customHeight="1" x14ac:dyDescent="0.45">
      <c r="A40" s="3" t="s">
        <v>19</v>
      </c>
      <c r="B40" s="5"/>
      <c r="C40" s="37">
        <f>SUM(C36:C39)</f>
        <v>0</v>
      </c>
      <c r="D40" s="86">
        <v>0</v>
      </c>
      <c r="E40" s="37">
        <f>SUM(E36:E39)</f>
        <v>0</v>
      </c>
      <c r="F40" s="86">
        <v>0</v>
      </c>
      <c r="G40" s="50">
        <f>SUM(G36:G39)</f>
        <v>0</v>
      </c>
      <c r="H40" s="89">
        <f>SUM(H36:H39)</f>
        <v>0</v>
      </c>
      <c r="I40" s="37">
        <f>SUM(I31:I39)</f>
        <v>0</v>
      </c>
      <c r="J40" s="25">
        <f>SUM(J31:J39)</f>
        <v>0</v>
      </c>
      <c r="K40" s="49">
        <f>SUM(C40,E40,G40)</f>
        <v>0</v>
      </c>
      <c r="L40" s="70">
        <f>SUM(L36:L39)</f>
        <v>0</v>
      </c>
      <c r="M40" s="14"/>
    </row>
    <row r="41" spans="1:14" ht="31.5" customHeight="1" x14ac:dyDescent="0.45">
      <c r="A41" s="32" t="s">
        <v>36</v>
      </c>
      <c r="B41" s="5"/>
      <c r="C41" s="61">
        <f>SUM(C33,C40)</f>
        <v>4</v>
      </c>
      <c r="D41" s="86">
        <f>SUM(D25,D31,D40)</f>
        <v>57552.509999999995</v>
      </c>
      <c r="E41" s="61">
        <f>SUM(E33,E40)</f>
        <v>1</v>
      </c>
      <c r="F41" s="86">
        <f>SUM(F25,F31,F40)</f>
        <v>11865</v>
      </c>
      <c r="G41" s="56">
        <f>SUM(G33,G40)</f>
        <v>34</v>
      </c>
      <c r="H41" s="86">
        <f>SUM(H33,H40)</f>
        <v>371268.8</v>
      </c>
      <c r="I41" s="38">
        <f>SUM(I25+I40)</f>
        <v>0</v>
      </c>
      <c r="J41" s="25">
        <f>SUM(J25+J40)</f>
        <v>0</v>
      </c>
      <c r="K41" s="61">
        <f>SUM(K33,K40)</f>
        <v>41</v>
      </c>
      <c r="L41" s="70">
        <f>SUM(L33,L40)</f>
        <v>440686.30999999994</v>
      </c>
      <c r="M41" s="14"/>
      <c r="N41" s="55">
        <f>SUM(N18:N40)</f>
        <v>1</v>
      </c>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67C13-2FCC-4481-8174-E02479DB2882}">
  <sheetPr>
    <pageSetUpPr fitToPage="1"/>
  </sheetPr>
  <dimension ref="A6:Q41"/>
  <sheetViews>
    <sheetView topLeftCell="A18"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83"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59"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53</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84"/>
      <c r="G13" s="17"/>
      <c r="H13" s="84"/>
      <c r="I13" s="17"/>
      <c r="J13" s="17"/>
      <c r="K13" s="17"/>
      <c r="L13" s="74"/>
      <c r="M13" s="29"/>
      <c r="N13" s="11"/>
    </row>
    <row r="14" spans="1:14" ht="21" customHeight="1" x14ac:dyDescent="0.55000000000000004">
      <c r="A14" s="40"/>
      <c r="B14" s="15"/>
      <c r="C14" s="18"/>
      <c r="D14" s="85"/>
      <c r="E14" s="19"/>
      <c r="F14" s="85"/>
      <c r="G14" s="19"/>
      <c r="H14" s="85"/>
      <c r="I14" s="19"/>
      <c r="J14" s="19"/>
      <c r="K14" s="19"/>
      <c r="L14" s="75"/>
      <c r="M14" s="30"/>
      <c r="N14" s="31"/>
    </row>
    <row r="15" spans="1:14" ht="26.25" customHeight="1" x14ac:dyDescent="0.45">
      <c r="A15" s="41"/>
      <c r="B15" s="5"/>
      <c r="C15" s="20"/>
      <c r="D15" s="91"/>
      <c r="E15" s="9"/>
      <c r="F15" s="91"/>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76" t="s">
        <v>3</v>
      </c>
      <c r="M16" s="14"/>
      <c r="N16" s="180"/>
    </row>
    <row r="17" spans="1:17" ht="15" customHeight="1" x14ac:dyDescent="0.45">
      <c r="A17" s="4" t="s">
        <v>9</v>
      </c>
      <c r="B17" s="5"/>
      <c r="C17" s="12" t="s">
        <v>1</v>
      </c>
      <c r="D17" s="79"/>
      <c r="E17" s="12" t="s">
        <v>1</v>
      </c>
      <c r="F17" s="79"/>
      <c r="G17" s="12" t="s">
        <v>1</v>
      </c>
      <c r="H17" s="77"/>
      <c r="I17" s="12" t="s">
        <v>1</v>
      </c>
      <c r="J17" s="2"/>
      <c r="K17" s="12" t="s">
        <v>1</v>
      </c>
      <c r="L17" s="79"/>
      <c r="M17" s="14"/>
      <c r="N17" s="60"/>
    </row>
    <row r="18" spans="1:17" ht="15" customHeight="1" x14ac:dyDescent="0.45">
      <c r="A18" s="24" t="s">
        <v>4</v>
      </c>
      <c r="B18" s="5"/>
      <c r="C18" s="22">
        <v>2</v>
      </c>
      <c r="D18" s="98">
        <v>9680</v>
      </c>
      <c r="E18" s="23">
        <v>0</v>
      </c>
      <c r="F18" s="86">
        <v>0</v>
      </c>
      <c r="G18" s="23">
        <v>2</v>
      </c>
      <c r="H18" s="98">
        <v>1914.7</v>
      </c>
      <c r="I18" s="23"/>
      <c r="J18" s="25"/>
      <c r="K18" s="23">
        <f>SUM(C18+E18+G18)</f>
        <v>4</v>
      </c>
      <c r="L18" s="78">
        <f>SUM(D18+F18+H18)</f>
        <v>11594.7</v>
      </c>
      <c r="M18" s="14"/>
      <c r="N18" s="36">
        <f>L18/L41</f>
        <v>1.4210800340626805E-2</v>
      </c>
      <c r="Q18" s="26"/>
    </row>
    <row r="19" spans="1:17" ht="15" customHeight="1" x14ac:dyDescent="0.45">
      <c r="A19" s="1" t="s">
        <v>31</v>
      </c>
      <c r="B19" s="5"/>
      <c r="C19" s="22">
        <v>0</v>
      </c>
      <c r="D19" s="86">
        <v>0</v>
      </c>
      <c r="E19" s="23">
        <v>0</v>
      </c>
      <c r="F19" s="86">
        <v>0</v>
      </c>
      <c r="G19" s="23">
        <v>0</v>
      </c>
      <c r="H19" s="86">
        <v>0</v>
      </c>
      <c r="I19" s="23"/>
      <c r="J19" s="25"/>
      <c r="K19" s="23">
        <f t="shared" ref="K19:L24" si="0">SUM(C19+E19+G19)</f>
        <v>0</v>
      </c>
      <c r="L19" s="78">
        <f t="shared" si="0"/>
        <v>0</v>
      </c>
      <c r="M19" s="14"/>
      <c r="N19" s="36">
        <f>L19/L41</f>
        <v>0</v>
      </c>
    </row>
    <row r="20" spans="1:17" ht="15" customHeight="1" x14ac:dyDescent="0.45">
      <c r="A20" s="1" t="s">
        <v>5</v>
      </c>
      <c r="B20" s="5"/>
      <c r="C20" s="22">
        <v>1</v>
      </c>
      <c r="D20" s="98">
        <v>29561</v>
      </c>
      <c r="E20" s="23">
        <v>0</v>
      </c>
      <c r="F20" s="86">
        <v>0</v>
      </c>
      <c r="G20" s="23">
        <v>8</v>
      </c>
      <c r="H20" s="98">
        <v>34356.730000000003</v>
      </c>
      <c r="I20" s="23"/>
      <c r="J20" s="25"/>
      <c r="K20" s="23">
        <f t="shared" si="0"/>
        <v>9</v>
      </c>
      <c r="L20" s="78">
        <f t="shared" si="0"/>
        <v>63917.73</v>
      </c>
      <c r="M20" s="14"/>
      <c r="N20" s="36">
        <f>L20/L41</f>
        <v>7.8339422258108637E-2</v>
      </c>
    </row>
    <row r="21" spans="1:17" ht="15" customHeight="1" x14ac:dyDescent="0.45">
      <c r="A21" s="1" t="s">
        <v>6</v>
      </c>
      <c r="B21" s="5"/>
      <c r="C21" s="22">
        <v>0</v>
      </c>
      <c r="D21" s="86">
        <v>0</v>
      </c>
      <c r="E21" s="23">
        <v>2</v>
      </c>
      <c r="F21" s="98">
        <v>3054.5</v>
      </c>
      <c r="G21" s="23">
        <v>11</v>
      </c>
      <c r="H21" s="98">
        <v>229450.34</v>
      </c>
      <c r="I21" s="23"/>
      <c r="J21" s="25"/>
      <c r="K21" s="23">
        <f t="shared" si="0"/>
        <v>13</v>
      </c>
      <c r="L21" s="78">
        <f t="shared" si="0"/>
        <v>232504.84</v>
      </c>
      <c r="M21" s="14"/>
      <c r="N21" s="36">
        <f>L21/L41</f>
        <v>0.28496467001900699</v>
      </c>
    </row>
    <row r="22" spans="1:17" ht="15" customHeight="1" x14ac:dyDescent="0.45">
      <c r="A22" s="1" t="s">
        <v>7</v>
      </c>
      <c r="B22" s="5"/>
      <c r="C22" s="22">
        <v>0</v>
      </c>
      <c r="D22" s="86">
        <v>0</v>
      </c>
      <c r="E22" s="23">
        <v>0</v>
      </c>
      <c r="F22" s="86">
        <v>0</v>
      </c>
      <c r="G22" s="23">
        <v>2</v>
      </c>
      <c r="H22" s="98">
        <v>4428.82</v>
      </c>
      <c r="I22" s="23"/>
      <c r="J22" s="25"/>
      <c r="K22" s="23">
        <f t="shared" si="0"/>
        <v>2</v>
      </c>
      <c r="L22" s="78">
        <f t="shared" si="0"/>
        <v>4428.82</v>
      </c>
      <c r="M22" s="14"/>
      <c r="N22" s="36">
        <f>L22/L41</f>
        <v>5.4280901415797566E-3</v>
      </c>
    </row>
    <row r="23" spans="1:17" ht="15" customHeight="1" x14ac:dyDescent="0.45">
      <c r="A23" s="1" t="s">
        <v>33</v>
      </c>
      <c r="B23" s="5"/>
      <c r="C23" s="22">
        <v>0</v>
      </c>
      <c r="D23" s="86">
        <v>0</v>
      </c>
      <c r="E23" s="23">
        <v>1</v>
      </c>
      <c r="F23" s="98">
        <v>3000</v>
      </c>
      <c r="G23" s="23">
        <v>7</v>
      </c>
      <c r="H23" s="98">
        <v>95143.18</v>
      </c>
      <c r="I23" s="23"/>
      <c r="J23" s="25"/>
      <c r="K23" s="23">
        <f t="shared" si="0"/>
        <v>8</v>
      </c>
      <c r="L23" s="78">
        <f t="shared" si="0"/>
        <v>98143.18</v>
      </c>
      <c r="M23" s="14"/>
      <c r="N23" s="36">
        <f>L23/L41</f>
        <v>0.1202871256500123</v>
      </c>
    </row>
    <row r="24" spans="1:17" ht="15" customHeight="1" x14ac:dyDescent="0.45">
      <c r="A24" s="1" t="s">
        <v>32</v>
      </c>
      <c r="B24" s="5"/>
      <c r="C24" s="22">
        <v>0</v>
      </c>
      <c r="D24" s="86">
        <v>0</v>
      </c>
      <c r="E24" s="23">
        <v>0</v>
      </c>
      <c r="F24" s="86">
        <v>0</v>
      </c>
      <c r="G24" s="23">
        <v>1</v>
      </c>
      <c r="H24" s="98">
        <v>29580</v>
      </c>
      <c r="I24" s="23"/>
      <c r="J24" s="25"/>
      <c r="K24" s="23">
        <f t="shared" si="0"/>
        <v>1</v>
      </c>
      <c r="L24" s="78">
        <f t="shared" si="0"/>
        <v>29580</v>
      </c>
      <c r="M24" s="14"/>
      <c r="N24" s="36">
        <f>L24/L41</f>
        <v>3.62541052442703E-2</v>
      </c>
    </row>
    <row r="25" spans="1:17" ht="31.5" customHeight="1" x14ac:dyDescent="0.45">
      <c r="A25" s="3" t="s">
        <v>8</v>
      </c>
      <c r="B25" s="5"/>
      <c r="C25" s="47">
        <f t="shared" ref="C25:H25" si="1">SUM(C18:C24)</f>
        <v>3</v>
      </c>
      <c r="D25" s="86">
        <f t="shared" si="1"/>
        <v>39241</v>
      </c>
      <c r="E25" s="47">
        <v>0</v>
      </c>
      <c r="F25" s="86">
        <v>0</v>
      </c>
      <c r="G25" s="47">
        <f t="shared" si="1"/>
        <v>31</v>
      </c>
      <c r="H25" s="86">
        <f t="shared" si="1"/>
        <v>394873.77</v>
      </c>
      <c r="I25" s="37">
        <f t="shared" ref="I25:J25" si="2">SUM(I18:I22)</f>
        <v>0</v>
      </c>
      <c r="J25" s="25">
        <f t="shared" si="2"/>
        <v>0</v>
      </c>
      <c r="K25" s="47">
        <f>SUM(K18:K24)</f>
        <v>37</v>
      </c>
      <c r="L25" s="78">
        <f>SUM(L18:L24)</f>
        <v>440169.27</v>
      </c>
      <c r="M25" s="27"/>
      <c r="N25" s="63"/>
    </row>
    <row r="26" spans="1:17" ht="31.5" customHeight="1" x14ac:dyDescent="0.45">
      <c r="A26" s="4" t="s">
        <v>39</v>
      </c>
      <c r="B26" s="5"/>
      <c r="C26" s="12" t="s">
        <v>1</v>
      </c>
      <c r="D26" s="79"/>
      <c r="E26" s="12" t="s">
        <v>1</v>
      </c>
      <c r="F26" s="79"/>
      <c r="G26" s="12" t="s">
        <v>1</v>
      </c>
      <c r="H26" s="79"/>
      <c r="I26" s="12" t="s">
        <v>1</v>
      </c>
      <c r="J26" s="2"/>
      <c r="K26" s="12" t="s">
        <v>1</v>
      </c>
      <c r="L26" s="79"/>
      <c r="M26" s="27"/>
      <c r="N26" s="63"/>
    </row>
    <row r="27" spans="1:17" ht="31.5" customHeight="1" x14ac:dyDescent="0.45">
      <c r="A27" s="24" t="s">
        <v>4</v>
      </c>
      <c r="B27" s="5"/>
      <c r="C27" s="22">
        <v>0</v>
      </c>
      <c r="D27" s="86">
        <v>0</v>
      </c>
      <c r="E27" s="23">
        <v>1</v>
      </c>
      <c r="F27" s="98">
        <v>1150</v>
      </c>
      <c r="G27" s="23">
        <v>2</v>
      </c>
      <c r="H27" s="98">
        <v>50000</v>
      </c>
      <c r="I27" s="23"/>
      <c r="J27" s="25"/>
      <c r="K27" s="23">
        <f>SUM(C27+E27+G27)</f>
        <v>3</v>
      </c>
      <c r="L27" s="78">
        <f>SUM(D27+F27+H27)</f>
        <v>51150</v>
      </c>
      <c r="M27" s="14"/>
      <c r="N27" s="36">
        <f>L27/L41</f>
        <v>6.2690922354443068E-2</v>
      </c>
    </row>
    <row r="28" spans="1:17" ht="31.5" customHeight="1" x14ac:dyDescent="0.45">
      <c r="A28" s="1" t="s">
        <v>31</v>
      </c>
      <c r="B28" s="5"/>
      <c r="C28" s="22">
        <v>0</v>
      </c>
      <c r="D28" s="86">
        <v>0</v>
      </c>
      <c r="E28" s="23">
        <v>0</v>
      </c>
      <c r="F28" s="86">
        <v>0</v>
      </c>
      <c r="G28" s="23">
        <v>2</v>
      </c>
      <c r="H28" s="80">
        <v>10720.19</v>
      </c>
      <c r="I28" s="23"/>
      <c r="J28" s="25"/>
      <c r="K28" s="23">
        <f t="shared" ref="K28:L30" si="3">SUM(C28+E28+G28)</f>
        <v>2</v>
      </c>
      <c r="L28" s="78">
        <f t="shared" si="3"/>
        <v>10720.19</v>
      </c>
      <c r="M28" s="14"/>
      <c r="N28" s="36">
        <f>L28/L41</f>
        <v>1.3138975540857812E-2</v>
      </c>
    </row>
    <row r="29" spans="1:17" ht="31.5" customHeight="1" x14ac:dyDescent="0.45">
      <c r="A29" s="1" t="s">
        <v>5</v>
      </c>
      <c r="B29" s="5"/>
      <c r="C29" s="22">
        <v>0</v>
      </c>
      <c r="D29" s="86">
        <v>0</v>
      </c>
      <c r="E29" s="23">
        <v>0</v>
      </c>
      <c r="F29" s="86">
        <v>0</v>
      </c>
      <c r="G29" s="23">
        <v>0</v>
      </c>
      <c r="H29" s="80">
        <v>235125.76000000001</v>
      </c>
      <c r="I29" s="23"/>
      <c r="J29" s="25"/>
      <c r="K29" s="23">
        <f t="shared" si="3"/>
        <v>0</v>
      </c>
      <c r="L29" s="78">
        <f t="shared" si="3"/>
        <v>235125.76000000001</v>
      </c>
      <c r="M29" s="14"/>
      <c r="N29" s="36">
        <f>L29/L41</f>
        <v>0.28817694552667483</v>
      </c>
    </row>
    <row r="30" spans="1:17" ht="31.5" customHeight="1" x14ac:dyDescent="0.45">
      <c r="A30" s="1" t="s">
        <v>6</v>
      </c>
      <c r="B30" s="5"/>
      <c r="C30" s="22">
        <v>1</v>
      </c>
      <c r="D30" s="98">
        <v>2970</v>
      </c>
      <c r="E30" s="23">
        <v>0</v>
      </c>
      <c r="F30" s="98">
        <v>0</v>
      </c>
      <c r="G30" s="23">
        <v>6</v>
      </c>
      <c r="H30" s="98">
        <v>75772.38</v>
      </c>
      <c r="I30" s="23"/>
      <c r="J30" s="25"/>
      <c r="K30" s="23">
        <f t="shared" si="3"/>
        <v>7</v>
      </c>
      <c r="L30" s="78">
        <f t="shared" si="3"/>
        <v>78742.38</v>
      </c>
      <c r="M30" s="14"/>
      <c r="N30" s="36">
        <f>L30/L41</f>
        <v>9.6508942924419375E-2</v>
      </c>
    </row>
    <row r="31" spans="1:17" ht="15.75" customHeight="1" x14ac:dyDescent="0.45">
      <c r="A31" s="3" t="s">
        <v>40</v>
      </c>
      <c r="B31" s="5"/>
      <c r="C31" s="47">
        <f>SUM(C26:C30)</f>
        <v>1</v>
      </c>
      <c r="D31" s="86">
        <f>SUM(D27:D30)</f>
        <v>2970</v>
      </c>
      <c r="E31" s="47">
        <f>SUM(E27:E30)</f>
        <v>1</v>
      </c>
      <c r="F31" s="86">
        <f>SUM(F27:F30)</f>
        <v>1150</v>
      </c>
      <c r="G31" s="47">
        <f>SUM(G27:G30)</f>
        <v>10</v>
      </c>
      <c r="H31" s="86">
        <f>SUM(H27:H30)</f>
        <v>371618.33</v>
      </c>
      <c r="I31" s="37">
        <f>SUM(I26:I30)</f>
        <v>0</v>
      </c>
      <c r="J31" s="25">
        <f>SUM(J26:J30)</f>
        <v>0</v>
      </c>
      <c r="K31" s="47">
        <f>SUM(K26:K30)</f>
        <v>12</v>
      </c>
      <c r="L31" s="78">
        <f>SUM(L26:L30)</f>
        <v>375738.33</v>
      </c>
      <c r="M31" s="27"/>
      <c r="N31" s="63"/>
    </row>
    <row r="32" spans="1:17" s="26" customFormat="1" ht="15.75" customHeight="1" x14ac:dyDescent="0.45">
      <c r="A32" s="33"/>
      <c r="B32" s="51"/>
      <c r="C32" s="57"/>
      <c r="D32" s="87"/>
      <c r="E32" s="57"/>
      <c r="F32" s="87"/>
      <c r="G32" s="57"/>
      <c r="H32" s="87"/>
      <c r="I32" s="58"/>
      <c r="J32" s="34"/>
      <c r="K32" s="57"/>
      <c r="L32" s="80"/>
      <c r="M32" s="62"/>
      <c r="N32" s="63"/>
    </row>
    <row r="33" spans="1:14" ht="15" customHeight="1" x14ac:dyDescent="0.45">
      <c r="A33" s="3" t="s">
        <v>41</v>
      </c>
      <c r="B33" s="5"/>
      <c r="C33" s="47">
        <f>SUM(C25,C31)</f>
        <v>4</v>
      </c>
      <c r="D33" s="86">
        <f>SUM(D31,D25)</f>
        <v>42211</v>
      </c>
      <c r="E33" s="47">
        <f>SUM(E25,E31)</f>
        <v>1</v>
      </c>
      <c r="F33" s="86">
        <f>SUM(F31,F25)</f>
        <v>1150</v>
      </c>
      <c r="G33" s="47">
        <f>SUM(G25,G31)</f>
        <v>41</v>
      </c>
      <c r="H33" s="86">
        <f>SUM(H31,H25)</f>
        <v>766492.10000000009</v>
      </c>
      <c r="I33" s="37">
        <f>SUM(I27:I30)</f>
        <v>0</v>
      </c>
      <c r="J33" s="25">
        <f>SUM(J27:J30)</f>
        <v>0</v>
      </c>
      <c r="K33" s="47">
        <f>SUM(K25,K31)</f>
        <v>49</v>
      </c>
      <c r="L33" s="78">
        <f>SUM(L25,L31)</f>
        <v>815907.60000000009</v>
      </c>
      <c r="M33" s="27"/>
      <c r="N33" s="64"/>
    </row>
    <row r="34" spans="1:14" s="26" customFormat="1" ht="15" customHeight="1" x14ac:dyDescent="0.45">
      <c r="A34" s="33"/>
      <c r="B34" s="51"/>
      <c r="C34" s="52"/>
      <c r="D34" s="88"/>
      <c r="E34" s="52"/>
      <c r="F34" s="88"/>
      <c r="G34" s="52"/>
      <c r="H34" s="88"/>
      <c r="I34" s="54"/>
      <c r="J34" s="53"/>
      <c r="K34" s="52"/>
      <c r="L34" s="81"/>
      <c r="M34" s="35"/>
      <c r="N34" s="64"/>
    </row>
    <row r="35" spans="1:14" ht="15" customHeight="1" x14ac:dyDescent="0.45">
      <c r="A35" s="4" t="s">
        <v>18</v>
      </c>
      <c r="B35" s="5"/>
      <c r="C35" s="12" t="s">
        <v>1</v>
      </c>
      <c r="D35" s="79"/>
      <c r="E35" s="12" t="s">
        <v>1</v>
      </c>
      <c r="F35" s="79"/>
      <c r="G35" s="12" t="s">
        <v>1</v>
      </c>
      <c r="H35" s="79"/>
      <c r="I35" s="12" t="s">
        <v>1</v>
      </c>
      <c r="J35" s="2"/>
      <c r="K35" s="12" t="s">
        <v>1</v>
      </c>
      <c r="L35" s="79"/>
      <c r="M35" s="14"/>
      <c r="N35" s="64"/>
    </row>
    <row r="36" spans="1:14" ht="15.75" customHeight="1" x14ac:dyDescent="0.5">
      <c r="A36" s="1" t="s">
        <v>10</v>
      </c>
      <c r="B36" s="5"/>
      <c r="C36" s="22"/>
      <c r="D36" s="86"/>
      <c r="E36" s="23"/>
      <c r="F36" s="86"/>
      <c r="G36" s="23"/>
      <c r="H36" s="79"/>
      <c r="I36" s="23"/>
      <c r="J36" s="25"/>
      <c r="K36" s="23"/>
      <c r="L36" s="79"/>
      <c r="M36" s="27"/>
      <c r="N36" s="65">
        <f>L36/L41</f>
        <v>0</v>
      </c>
    </row>
    <row r="37" spans="1:14" ht="15" customHeight="1" x14ac:dyDescent="0.5">
      <c r="A37" s="1" t="s">
        <v>20</v>
      </c>
      <c r="B37" s="5"/>
      <c r="C37" s="22"/>
      <c r="D37" s="86"/>
      <c r="E37" s="23"/>
      <c r="F37" s="86"/>
      <c r="G37" s="23"/>
      <c r="H37" s="79"/>
      <c r="I37" s="23"/>
      <c r="J37" s="25"/>
      <c r="K37" s="23"/>
      <c r="L37" s="79"/>
      <c r="M37" s="27"/>
      <c r="N37" s="65">
        <v>0</v>
      </c>
    </row>
    <row r="38" spans="1:14" ht="15" customHeight="1" x14ac:dyDescent="0.5">
      <c r="A38" s="1" t="s">
        <v>42</v>
      </c>
      <c r="B38" s="5"/>
      <c r="C38" s="22"/>
      <c r="D38" s="86"/>
      <c r="E38" s="23"/>
      <c r="F38" s="86"/>
      <c r="G38" s="23"/>
      <c r="H38" s="79"/>
      <c r="I38" s="23"/>
      <c r="J38" s="25"/>
      <c r="K38" s="23"/>
      <c r="L38" s="79"/>
      <c r="M38" s="27"/>
      <c r="N38" s="65">
        <f>L38/L41</f>
        <v>0</v>
      </c>
    </row>
    <row r="39" spans="1:14" ht="15.75" customHeight="1" x14ac:dyDescent="0.5">
      <c r="A39" s="1" t="s">
        <v>11</v>
      </c>
      <c r="B39" s="5"/>
      <c r="C39" s="22"/>
      <c r="D39" s="86"/>
      <c r="E39" s="23"/>
      <c r="F39" s="86"/>
      <c r="G39" s="23"/>
      <c r="H39" s="79"/>
      <c r="I39" s="23"/>
      <c r="J39" s="25"/>
      <c r="K39" s="23"/>
      <c r="L39" s="79"/>
      <c r="M39" s="27"/>
      <c r="N39" s="65">
        <v>0</v>
      </c>
    </row>
    <row r="40" spans="1:14" ht="31.5" customHeight="1" x14ac:dyDescent="0.45">
      <c r="A40" s="3" t="s">
        <v>19</v>
      </c>
      <c r="B40" s="5"/>
      <c r="C40" s="37">
        <f>SUM(C36:C39)</f>
        <v>0</v>
      </c>
      <c r="D40" s="86">
        <v>0</v>
      </c>
      <c r="E40" s="37">
        <f>SUM(E36:E39)</f>
        <v>0</v>
      </c>
      <c r="F40" s="86">
        <v>0</v>
      </c>
      <c r="G40" s="50">
        <f>SUM(G36:G39)</f>
        <v>0</v>
      </c>
      <c r="H40" s="89">
        <f>SUM(H36:H39)</f>
        <v>0</v>
      </c>
      <c r="I40" s="37">
        <f>SUM(I31:I39)</f>
        <v>0</v>
      </c>
      <c r="J40" s="25">
        <f>SUM(J31:J39)</f>
        <v>0</v>
      </c>
      <c r="K40" s="49">
        <f>SUM(C40,E40,G40)</f>
        <v>0</v>
      </c>
      <c r="L40" s="78">
        <f>SUM(L36:L39)</f>
        <v>0</v>
      </c>
      <c r="M40" s="14"/>
    </row>
    <row r="41" spans="1:14" ht="31.5" customHeight="1" x14ac:dyDescent="0.45">
      <c r="A41" s="32" t="s">
        <v>36</v>
      </c>
      <c r="B41" s="5"/>
      <c r="C41" s="61">
        <f>SUM(C33,C40)</f>
        <v>4</v>
      </c>
      <c r="D41" s="86">
        <f>SUM(D25,D31,D40)</f>
        <v>42211</v>
      </c>
      <c r="E41" s="61">
        <f>SUM(E33,E40)</f>
        <v>1</v>
      </c>
      <c r="F41" s="86">
        <f>SUM(F25,F31,F40)</f>
        <v>1150</v>
      </c>
      <c r="G41" s="56">
        <f>SUM(G33,G40)</f>
        <v>41</v>
      </c>
      <c r="H41" s="86">
        <f>SUM(H33,H40)</f>
        <v>766492.10000000009</v>
      </c>
      <c r="I41" s="38">
        <f>SUM(I25+I40)</f>
        <v>0</v>
      </c>
      <c r="J41" s="25">
        <f>SUM(J25+J40)</f>
        <v>0</v>
      </c>
      <c r="K41" s="61">
        <f>SUM(K33,K40)</f>
        <v>49</v>
      </c>
      <c r="L41" s="78">
        <f>SUM(L33,L40)</f>
        <v>815907.60000000009</v>
      </c>
      <c r="M41" s="14"/>
      <c r="N41" s="55">
        <f>SUM(N18:N40)</f>
        <v>0.99999999999999989</v>
      </c>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E1AE9-B50E-44E8-905D-6E99CECBD79F}">
  <sheetPr>
    <pageSetUpPr fitToPage="1"/>
  </sheetPr>
  <dimension ref="A6:Q43"/>
  <sheetViews>
    <sheetView topLeftCell="A22"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83"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13"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52</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84"/>
      <c r="G13" s="17"/>
      <c r="H13" s="84"/>
      <c r="I13" s="17"/>
      <c r="J13" s="17"/>
      <c r="K13" s="17"/>
      <c r="L13" s="17"/>
      <c r="M13" s="29"/>
      <c r="N13" s="11"/>
    </row>
    <row r="14" spans="1:14" ht="21" customHeight="1" x14ac:dyDescent="0.55000000000000004">
      <c r="A14" s="40"/>
      <c r="B14" s="15"/>
      <c r="C14" s="18"/>
      <c r="D14" s="85"/>
      <c r="E14" s="19"/>
      <c r="F14" s="85"/>
      <c r="G14" s="19"/>
      <c r="H14" s="85"/>
      <c r="I14" s="19"/>
      <c r="J14" s="19"/>
      <c r="K14" s="19"/>
      <c r="L14" s="19"/>
      <c r="M14" s="30"/>
      <c r="N14" s="31"/>
    </row>
    <row r="15" spans="1:14" ht="26.25" customHeight="1" x14ac:dyDescent="0.45">
      <c r="A15" s="41"/>
      <c r="B15" s="5"/>
      <c r="C15" s="20"/>
      <c r="D15" s="91"/>
      <c r="E15" s="9"/>
      <c r="F15" s="91"/>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8" t="s">
        <v>3</v>
      </c>
      <c r="M16" s="14"/>
      <c r="N16" s="180"/>
    </row>
    <row r="17" spans="1:17" ht="15" customHeight="1" x14ac:dyDescent="0.45">
      <c r="A17" s="4" t="s">
        <v>9</v>
      </c>
      <c r="B17" s="5"/>
      <c r="C17" s="12" t="s">
        <v>1</v>
      </c>
      <c r="D17" s="79"/>
      <c r="E17" s="12" t="s">
        <v>1</v>
      </c>
      <c r="F17" s="79"/>
      <c r="G17" s="12" t="s">
        <v>1</v>
      </c>
      <c r="H17" s="77"/>
      <c r="I17" s="12" t="s">
        <v>1</v>
      </c>
      <c r="J17" s="2"/>
      <c r="K17" s="12" t="s">
        <v>1</v>
      </c>
      <c r="L17" s="2"/>
      <c r="M17" s="14"/>
      <c r="N17" s="60"/>
    </row>
    <row r="18" spans="1:17" ht="15" customHeight="1" x14ac:dyDescent="0.45">
      <c r="A18" s="24" t="s">
        <v>4</v>
      </c>
      <c r="B18" s="5"/>
      <c r="C18" s="22">
        <v>1</v>
      </c>
      <c r="D18" s="98">
        <v>16188</v>
      </c>
      <c r="E18" s="23">
        <v>0</v>
      </c>
      <c r="F18" s="86">
        <v>0</v>
      </c>
      <c r="G18" s="23">
        <v>3</v>
      </c>
      <c r="H18" s="98">
        <v>14109.1</v>
      </c>
      <c r="I18" s="23"/>
      <c r="J18" s="25"/>
      <c r="K18" s="23">
        <f>SUM(C18+E18+G18)</f>
        <v>4</v>
      </c>
      <c r="L18" s="25">
        <f>SUM(D18+F18+H18)</f>
        <v>30297.1</v>
      </c>
      <c r="M18" s="14"/>
      <c r="N18" s="36">
        <f>L18/L41</f>
        <v>2.3358940755215645E-2</v>
      </c>
      <c r="Q18" s="26"/>
    </row>
    <row r="19" spans="1:17" ht="15" customHeight="1" x14ac:dyDescent="0.45">
      <c r="A19" s="1" t="s">
        <v>31</v>
      </c>
      <c r="B19" s="5"/>
      <c r="C19" s="22">
        <v>0</v>
      </c>
      <c r="D19" s="86">
        <v>0</v>
      </c>
      <c r="E19" s="23">
        <v>0</v>
      </c>
      <c r="F19" s="86">
        <v>0</v>
      </c>
      <c r="G19" s="23">
        <v>0</v>
      </c>
      <c r="H19" s="86">
        <v>0</v>
      </c>
      <c r="I19" s="23"/>
      <c r="J19" s="25"/>
      <c r="K19" s="23">
        <f t="shared" ref="K19:L24" si="0">SUM(C19+E19+G19)</f>
        <v>0</v>
      </c>
      <c r="L19" s="25">
        <f t="shared" si="0"/>
        <v>0</v>
      </c>
      <c r="M19" s="14"/>
      <c r="N19" s="36">
        <f>L19/L41</f>
        <v>0</v>
      </c>
    </row>
    <row r="20" spans="1:17" ht="15" customHeight="1" x14ac:dyDescent="0.45">
      <c r="A20" s="1" t="s">
        <v>5</v>
      </c>
      <c r="B20" s="5"/>
      <c r="C20" s="22">
        <v>1</v>
      </c>
      <c r="D20" s="98">
        <v>1438</v>
      </c>
      <c r="E20" s="23">
        <v>0</v>
      </c>
      <c r="F20" s="86">
        <v>0</v>
      </c>
      <c r="G20" s="23">
        <v>7</v>
      </c>
      <c r="H20" s="98">
        <v>60203.19</v>
      </c>
      <c r="I20" s="23"/>
      <c r="J20" s="25"/>
      <c r="K20" s="23">
        <f t="shared" si="0"/>
        <v>8</v>
      </c>
      <c r="L20" s="25">
        <f t="shared" si="0"/>
        <v>61641.19</v>
      </c>
      <c r="M20" s="14"/>
      <c r="N20" s="36">
        <f>L20/L41</f>
        <v>4.7525106537952187E-2</v>
      </c>
    </row>
    <row r="21" spans="1:17" ht="15" customHeight="1" x14ac:dyDescent="0.45">
      <c r="A21" s="1" t="s">
        <v>6</v>
      </c>
      <c r="B21" s="5"/>
      <c r="C21" s="22">
        <v>0</v>
      </c>
      <c r="D21" s="86">
        <v>0</v>
      </c>
      <c r="E21" s="23">
        <v>1</v>
      </c>
      <c r="F21" s="98">
        <v>30</v>
      </c>
      <c r="G21" s="23">
        <v>10</v>
      </c>
      <c r="H21" s="98">
        <v>666688.97</v>
      </c>
      <c r="I21" s="23"/>
      <c r="J21" s="25"/>
      <c r="K21" s="23">
        <f t="shared" si="0"/>
        <v>11</v>
      </c>
      <c r="L21" s="25">
        <f t="shared" si="0"/>
        <v>666718.97</v>
      </c>
      <c r="M21" s="14"/>
      <c r="N21" s="36">
        <f>L21/L41</f>
        <v>0.51403761154065564</v>
      </c>
    </row>
    <row r="22" spans="1:17" ht="15" customHeight="1" x14ac:dyDescent="0.45">
      <c r="A22" s="1" t="s">
        <v>7</v>
      </c>
      <c r="B22" s="5"/>
      <c r="C22" s="22">
        <v>0</v>
      </c>
      <c r="D22" s="86">
        <v>0</v>
      </c>
      <c r="E22" s="23">
        <v>0</v>
      </c>
      <c r="F22" s="86">
        <v>0</v>
      </c>
      <c r="G22" s="23">
        <v>2</v>
      </c>
      <c r="H22" s="98">
        <v>21616.54</v>
      </c>
      <c r="I22" s="23"/>
      <c r="J22" s="25"/>
      <c r="K22" s="23">
        <f t="shared" si="0"/>
        <v>2</v>
      </c>
      <c r="L22" s="25">
        <f t="shared" si="0"/>
        <v>21616.54</v>
      </c>
      <c r="M22" s="14"/>
      <c r="N22" s="36">
        <f>L22/L41</f>
        <v>1.6666264335291142E-2</v>
      </c>
    </row>
    <row r="23" spans="1:17" ht="15" customHeight="1" x14ac:dyDescent="0.45">
      <c r="A23" s="1" t="s">
        <v>33</v>
      </c>
      <c r="B23" s="5"/>
      <c r="C23" s="22">
        <v>1</v>
      </c>
      <c r="D23" s="98">
        <v>280</v>
      </c>
      <c r="E23" s="23">
        <v>1</v>
      </c>
      <c r="F23" s="98">
        <v>3000</v>
      </c>
      <c r="G23" s="23">
        <v>10</v>
      </c>
      <c r="H23" s="98">
        <v>105545.27</v>
      </c>
      <c r="I23" s="23"/>
      <c r="J23" s="25"/>
      <c r="K23" s="23">
        <f t="shared" si="0"/>
        <v>12</v>
      </c>
      <c r="L23" s="25">
        <f t="shared" si="0"/>
        <v>108825.27</v>
      </c>
      <c r="M23" s="14"/>
      <c r="N23" s="36">
        <f>L23/L41</f>
        <v>8.3903840123323581E-2</v>
      </c>
    </row>
    <row r="24" spans="1:17" ht="15" customHeight="1" x14ac:dyDescent="0.45">
      <c r="A24" s="1" t="s">
        <v>32</v>
      </c>
      <c r="B24" s="5"/>
      <c r="C24" s="22">
        <v>0</v>
      </c>
      <c r="D24" s="86">
        <v>0</v>
      </c>
      <c r="E24" s="23">
        <v>0</v>
      </c>
      <c r="F24" s="86">
        <v>0</v>
      </c>
      <c r="G24" s="23">
        <v>1</v>
      </c>
      <c r="H24" s="98">
        <v>64163.09</v>
      </c>
      <c r="I24" s="23"/>
      <c r="J24" s="25"/>
      <c r="K24" s="23">
        <f t="shared" si="0"/>
        <v>1</v>
      </c>
      <c r="L24" s="25">
        <f t="shared" si="0"/>
        <v>64163.09</v>
      </c>
      <c r="M24" s="14"/>
      <c r="N24" s="36">
        <f>L24/L41</f>
        <v>4.9469481170856928E-2</v>
      </c>
    </row>
    <row r="25" spans="1:17" ht="31.5" customHeight="1" x14ac:dyDescent="0.45">
      <c r="A25" s="3" t="s">
        <v>8</v>
      </c>
      <c r="B25" s="5"/>
      <c r="C25" s="47">
        <f t="shared" ref="C25:H25" si="1">SUM(C18:C24)</f>
        <v>3</v>
      </c>
      <c r="D25" s="86">
        <f t="shared" si="1"/>
        <v>17906</v>
      </c>
      <c r="E25" s="47">
        <v>0</v>
      </c>
      <c r="F25" s="86">
        <v>0</v>
      </c>
      <c r="G25" s="47">
        <f t="shared" si="1"/>
        <v>33</v>
      </c>
      <c r="H25" s="86">
        <f t="shared" si="1"/>
        <v>932326.16</v>
      </c>
      <c r="I25" s="37">
        <f t="shared" ref="I25:J25" si="2">SUM(I18:I22)</f>
        <v>0</v>
      </c>
      <c r="J25" s="25">
        <f t="shared" si="2"/>
        <v>0</v>
      </c>
      <c r="K25" s="47">
        <f>SUM(K18:K24)</f>
        <v>38</v>
      </c>
      <c r="L25" s="25">
        <f>SUM(L18:L24)</f>
        <v>953262.16</v>
      </c>
      <c r="M25" s="27"/>
      <c r="N25" s="63"/>
    </row>
    <row r="26" spans="1:17" ht="31.5" customHeight="1" x14ac:dyDescent="0.45">
      <c r="A26" s="4" t="s">
        <v>39</v>
      </c>
      <c r="B26" s="5"/>
      <c r="C26" s="12" t="s">
        <v>1</v>
      </c>
      <c r="D26" s="79"/>
      <c r="E26" s="12" t="s">
        <v>1</v>
      </c>
      <c r="F26" s="79"/>
      <c r="G26" s="12" t="s">
        <v>1</v>
      </c>
      <c r="H26" s="79"/>
      <c r="I26" s="12" t="s">
        <v>1</v>
      </c>
      <c r="J26" s="2"/>
      <c r="K26" s="12" t="s">
        <v>1</v>
      </c>
      <c r="L26" s="2"/>
      <c r="M26" s="27"/>
      <c r="N26" s="63"/>
    </row>
    <row r="27" spans="1:17" ht="31.5" customHeight="1" x14ac:dyDescent="0.45">
      <c r="A27" s="24" t="s">
        <v>4</v>
      </c>
      <c r="B27" s="5"/>
      <c r="C27" s="22">
        <v>0</v>
      </c>
      <c r="D27" s="86">
        <v>0</v>
      </c>
      <c r="E27" s="23">
        <v>1</v>
      </c>
      <c r="F27" s="98">
        <v>821.95</v>
      </c>
      <c r="G27" s="23">
        <v>1</v>
      </c>
      <c r="H27" s="98">
        <v>9900</v>
      </c>
      <c r="I27" s="23"/>
      <c r="J27" s="25"/>
      <c r="K27" s="23">
        <f>SUM(C27+E27+G27)</f>
        <v>2</v>
      </c>
      <c r="L27" s="25">
        <f>SUM(D27+F27+H27)</f>
        <v>10721.95</v>
      </c>
      <c r="M27" s="14"/>
      <c r="N27" s="36">
        <f>L27/L41</f>
        <v>8.2665797990693641E-3</v>
      </c>
    </row>
    <row r="28" spans="1:17" ht="31.5" customHeight="1" x14ac:dyDescent="0.45">
      <c r="A28" s="1" t="s">
        <v>31</v>
      </c>
      <c r="B28" s="5"/>
      <c r="C28" s="22">
        <v>0</v>
      </c>
      <c r="D28" s="86">
        <v>0</v>
      </c>
      <c r="E28" s="23">
        <v>0</v>
      </c>
      <c r="F28" s="86">
        <v>0</v>
      </c>
      <c r="G28" s="23">
        <v>0</v>
      </c>
      <c r="H28" s="80">
        <v>0</v>
      </c>
      <c r="I28" s="23"/>
      <c r="J28" s="25"/>
      <c r="K28" s="23">
        <f t="shared" ref="K28:L30" si="3">SUM(C28+E28+G28)</f>
        <v>0</v>
      </c>
      <c r="L28" s="25">
        <f t="shared" si="3"/>
        <v>0</v>
      </c>
      <c r="M28" s="14"/>
      <c r="N28" s="36">
        <f>L28/L41</f>
        <v>0</v>
      </c>
    </row>
    <row r="29" spans="1:17" ht="31.5" customHeight="1" x14ac:dyDescent="0.45">
      <c r="A29" s="1" t="s">
        <v>5</v>
      </c>
      <c r="B29" s="5"/>
      <c r="C29" s="22">
        <v>1</v>
      </c>
      <c r="D29" s="98">
        <v>2899</v>
      </c>
      <c r="E29" s="23">
        <v>0</v>
      </c>
      <c r="F29" s="86">
        <v>0</v>
      </c>
      <c r="G29" s="23">
        <v>0</v>
      </c>
      <c r="H29" s="80">
        <v>0</v>
      </c>
      <c r="I29" s="23"/>
      <c r="J29" s="25"/>
      <c r="K29" s="23">
        <f t="shared" si="3"/>
        <v>1</v>
      </c>
      <c r="L29" s="25">
        <f t="shared" si="3"/>
        <v>2899</v>
      </c>
      <c r="M29" s="14"/>
      <c r="N29" s="36">
        <f>L29/L41</f>
        <v>2.2351171976647982E-3</v>
      </c>
    </row>
    <row r="30" spans="1:17" ht="31.5" customHeight="1" x14ac:dyDescent="0.45">
      <c r="A30" s="1" t="s">
        <v>6</v>
      </c>
      <c r="B30" s="5"/>
      <c r="C30" s="22">
        <v>1</v>
      </c>
      <c r="D30" s="98">
        <v>18144</v>
      </c>
      <c r="E30" s="23">
        <v>3</v>
      </c>
      <c r="F30" s="98">
        <v>36496.6</v>
      </c>
      <c r="G30" s="23">
        <v>6</v>
      </c>
      <c r="H30" s="80">
        <v>275500</v>
      </c>
      <c r="I30" s="23"/>
      <c r="J30" s="25"/>
      <c r="K30" s="23">
        <f t="shared" si="3"/>
        <v>10</v>
      </c>
      <c r="L30" s="25">
        <f t="shared" si="3"/>
        <v>330140.59999999998</v>
      </c>
      <c r="M30" s="14"/>
      <c r="N30" s="36">
        <f>L30/L41</f>
        <v>0.25453705853997072</v>
      </c>
    </row>
    <row r="31" spans="1:17" ht="15.75" customHeight="1" x14ac:dyDescent="0.45">
      <c r="A31" s="3" t="s">
        <v>40</v>
      </c>
      <c r="B31" s="5"/>
      <c r="C31" s="47">
        <f>SUM(C26:C30)</f>
        <v>2</v>
      </c>
      <c r="D31" s="86">
        <f>SUM(D27:D30)</f>
        <v>21043</v>
      </c>
      <c r="E31" s="47">
        <v>0</v>
      </c>
      <c r="F31" s="86">
        <f>SUM(F27:F30)</f>
        <v>37318.549999999996</v>
      </c>
      <c r="G31" s="47">
        <f>SUM(G27:G30)</f>
        <v>7</v>
      </c>
      <c r="H31" s="86">
        <f>SUM(H27:H30)</f>
        <v>285400</v>
      </c>
      <c r="I31" s="37">
        <f>SUM(I26:I30)</f>
        <v>0</v>
      </c>
      <c r="J31" s="25">
        <f>SUM(J26:J30)</f>
        <v>0</v>
      </c>
      <c r="K31" s="47">
        <f>SUM(K26:K30)</f>
        <v>13</v>
      </c>
      <c r="L31" s="25">
        <f>SUM(L26:L30)</f>
        <v>343761.55</v>
      </c>
      <c r="M31" s="27"/>
      <c r="N31" s="63"/>
    </row>
    <row r="32" spans="1:17" s="26" customFormat="1" ht="15.75" customHeight="1" x14ac:dyDescent="0.45">
      <c r="A32" s="33"/>
      <c r="B32" s="51"/>
      <c r="C32" s="57"/>
      <c r="D32" s="87"/>
      <c r="E32" s="57"/>
      <c r="F32" s="87"/>
      <c r="G32" s="57"/>
      <c r="H32" s="87"/>
      <c r="I32" s="58"/>
      <c r="J32" s="34"/>
      <c r="K32" s="57"/>
      <c r="L32" s="34"/>
      <c r="M32" s="62"/>
      <c r="N32" s="63"/>
    </row>
    <row r="33" spans="1:14" ht="15" customHeight="1" x14ac:dyDescent="0.45">
      <c r="A33" s="3" t="s">
        <v>41</v>
      </c>
      <c r="B33" s="5"/>
      <c r="C33" s="47">
        <f>SUM(C25,C31)</f>
        <v>5</v>
      </c>
      <c r="D33" s="86">
        <f>SUM(D31,D25)</f>
        <v>38949</v>
      </c>
      <c r="E33" s="47">
        <f>SUM(E25,E31)</f>
        <v>0</v>
      </c>
      <c r="F33" s="86">
        <f>SUM(F31,F25)</f>
        <v>37318.549999999996</v>
      </c>
      <c r="G33" s="47">
        <f>SUM(G25,G31)</f>
        <v>40</v>
      </c>
      <c r="H33" s="86">
        <f>SUM(H31,H25)</f>
        <v>1217726.1600000001</v>
      </c>
      <c r="I33" s="37">
        <f>SUM(I27:I30)</f>
        <v>0</v>
      </c>
      <c r="J33" s="25">
        <f>SUM(J27:J30)</f>
        <v>0</v>
      </c>
      <c r="K33" s="47">
        <f>SUM(K25,K31)</f>
        <v>51</v>
      </c>
      <c r="L33" s="25">
        <f>SUM(L25,L31)</f>
        <v>1297023.71</v>
      </c>
      <c r="M33" s="27"/>
      <c r="N33" s="64"/>
    </row>
    <row r="34" spans="1:14" s="26" customFormat="1" ht="15" customHeight="1" x14ac:dyDescent="0.45">
      <c r="A34" s="33"/>
      <c r="B34" s="51"/>
      <c r="C34" s="52"/>
      <c r="D34" s="88"/>
      <c r="E34" s="52"/>
      <c r="F34" s="88"/>
      <c r="G34" s="52"/>
      <c r="H34" s="88"/>
      <c r="I34" s="54"/>
      <c r="J34" s="53"/>
      <c r="K34" s="52"/>
      <c r="L34" s="53"/>
      <c r="M34" s="35"/>
      <c r="N34" s="64"/>
    </row>
    <row r="35" spans="1:14" ht="15" customHeight="1" x14ac:dyDescent="0.45">
      <c r="A35" s="4" t="s">
        <v>18</v>
      </c>
      <c r="B35" s="5"/>
      <c r="C35" s="12" t="s">
        <v>1</v>
      </c>
      <c r="D35" s="79"/>
      <c r="E35" s="12" t="s">
        <v>1</v>
      </c>
      <c r="F35" s="79"/>
      <c r="G35" s="12" t="s">
        <v>1</v>
      </c>
      <c r="H35" s="79"/>
      <c r="I35" s="12" t="s">
        <v>1</v>
      </c>
      <c r="J35" s="2"/>
      <c r="K35" s="12" t="s">
        <v>1</v>
      </c>
      <c r="L35" s="2"/>
      <c r="M35" s="14"/>
      <c r="N35" s="64"/>
    </row>
    <row r="36" spans="1:14" ht="15.75" customHeight="1" x14ac:dyDescent="0.5">
      <c r="A36" s="1" t="s">
        <v>10</v>
      </c>
      <c r="B36" s="5"/>
      <c r="C36" s="22"/>
      <c r="D36" s="86"/>
      <c r="E36" s="23"/>
      <c r="F36" s="86"/>
      <c r="G36" s="23"/>
      <c r="H36" s="79"/>
      <c r="I36" s="23"/>
      <c r="J36" s="25"/>
      <c r="K36" s="23"/>
      <c r="L36" s="25">
        <f>SUM(D36,F36,H36)</f>
        <v>0</v>
      </c>
      <c r="M36" s="27"/>
      <c r="N36" s="65">
        <f>L36/L41</f>
        <v>0</v>
      </c>
    </row>
    <row r="37" spans="1:14" ht="15" customHeight="1" x14ac:dyDescent="0.5">
      <c r="A37" s="1" t="s">
        <v>20</v>
      </c>
      <c r="B37" s="5"/>
      <c r="C37" s="22"/>
      <c r="D37" s="86"/>
      <c r="E37" s="23"/>
      <c r="F37" s="86"/>
      <c r="G37" s="23"/>
      <c r="H37" s="79"/>
      <c r="I37" s="23"/>
      <c r="J37" s="25"/>
      <c r="K37" s="23"/>
      <c r="L37" s="25"/>
      <c r="M37" s="27"/>
      <c r="N37" s="65">
        <v>0</v>
      </c>
    </row>
    <row r="38" spans="1:14" ht="15" customHeight="1" x14ac:dyDescent="0.5">
      <c r="A38" s="1" t="s">
        <v>42</v>
      </c>
      <c r="B38" s="5"/>
      <c r="C38" s="22"/>
      <c r="D38" s="86"/>
      <c r="E38" s="23"/>
      <c r="F38" s="86"/>
      <c r="G38" s="23"/>
      <c r="H38" s="79"/>
      <c r="I38" s="23"/>
      <c r="J38" s="25"/>
      <c r="K38" s="23"/>
      <c r="L38" s="25">
        <f>SUM(D38,F38,H38)</f>
        <v>0</v>
      </c>
      <c r="M38" s="27"/>
      <c r="N38" s="65">
        <f>L38/L41</f>
        <v>0</v>
      </c>
    </row>
    <row r="39" spans="1:14" ht="15.75" customHeight="1" x14ac:dyDescent="0.5">
      <c r="A39" s="1" t="s">
        <v>11</v>
      </c>
      <c r="B39" s="5"/>
      <c r="C39" s="22"/>
      <c r="D39" s="86"/>
      <c r="E39" s="23"/>
      <c r="F39" s="86"/>
      <c r="G39" s="23"/>
      <c r="H39" s="79"/>
      <c r="I39" s="23"/>
      <c r="J39" s="25"/>
      <c r="K39" s="23"/>
      <c r="L39" s="25"/>
      <c r="M39" s="27"/>
      <c r="N39" s="65">
        <v>0</v>
      </c>
    </row>
    <row r="40" spans="1:14" ht="31.5" customHeight="1" x14ac:dyDescent="0.45">
      <c r="A40" s="3" t="s">
        <v>19</v>
      </c>
      <c r="B40" s="5"/>
      <c r="C40" s="37">
        <f>SUM(C36:C39)</f>
        <v>0</v>
      </c>
      <c r="D40" s="86">
        <v>0</v>
      </c>
      <c r="E40" s="37">
        <f>SUM(E36:E39)</f>
        <v>0</v>
      </c>
      <c r="F40" s="86">
        <v>0</v>
      </c>
      <c r="G40" s="50">
        <f>SUM(G36:G39)</f>
        <v>0</v>
      </c>
      <c r="H40" s="89">
        <f>SUM(H36:H39)</f>
        <v>0</v>
      </c>
      <c r="I40" s="37">
        <f>SUM(I31:I39)</f>
        <v>0</v>
      </c>
      <c r="J40" s="25">
        <f>SUM(J31:J39)</f>
        <v>0</v>
      </c>
      <c r="K40" s="49">
        <f>SUM(C40,E40,G40)</f>
        <v>0</v>
      </c>
      <c r="L40" s="25">
        <f>SUM(L36:L39)</f>
        <v>0</v>
      </c>
      <c r="M40" s="14"/>
    </row>
    <row r="41" spans="1:14" ht="31.5" customHeight="1" x14ac:dyDescent="0.45">
      <c r="A41" s="32" t="s">
        <v>36</v>
      </c>
      <c r="B41" s="5"/>
      <c r="C41" s="61">
        <f>SUM(C33,C40)</f>
        <v>5</v>
      </c>
      <c r="D41" s="86">
        <f>SUM(D25,D31,D40)</f>
        <v>38949</v>
      </c>
      <c r="E41" s="61">
        <f>SUM(E33,E40)</f>
        <v>0</v>
      </c>
      <c r="F41" s="86">
        <f>SUM(F25,F31,F40)</f>
        <v>37318.549999999996</v>
      </c>
      <c r="G41" s="56">
        <f>SUM(G33,G40)</f>
        <v>40</v>
      </c>
      <c r="H41" s="86">
        <f>SUM(H33,H40)</f>
        <v>1217726.1600000001</v>
      </c>
      <c r="I41" s="38">
        <f>SUM(I25+I40)</f>
        <v>0</v>
      </c>
      <c r="J41" s="25">
        <f>SUM(J25+J40)</f>
        <v>0</v>
      </c>
      <c r="K41" s="61">
        <f>SUM(K33,K40)</f>
        <v>51</v>
      </c>
      <c r="L41" s="25">
        <f>SUM(L33,L40)</f>
        <v>1297023.71</v>
      </c>
      <c r="M41" s="14"/>
      <c r="N41" s="55">
        <f>SUM(N18:N40)</f>
        <v>1</v>
      </c>
    </row>
    <row r="43" spans="1:14" x14ac:dyDescent="0.45">
      <c r="L43" s="48"/>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E50C-E8D0-4550-8280-CE7E4C508822}">
  <sheetPr>
    <pageSetUpPr fitToPage="1"/>
  </sheetPr>
  <dimension ref="A6:Q41"/>
  <sheetViews>
    <sheetView topLeftCell="A21"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59" customWidth="1"/>
    <col min="5" max="5" width="6.53125" style="13" customWidth="1"/>
    <col min="6" max="6" width="14.6640625" style="59" customWidth="1"/>
    <col min="7" max="7" width="7.46484375" style="13" customWidth="1"/>
    <col min="8" max="8" width="17.33203125" style="59" customWidth="1"/>
    <col min="9" max="9" width="9.1328125" style="13" hidden="1" customWidth="1"/>
    <col min="10" max="10" width="3.46484375" style="13" hidden="1" customWidth="1"/>
    <col min="11" max="11" width="6.1328125" style="13" customWidth="1"/>
    <col min="12" max="12" width="17.33203125" style="59"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51</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74"/>
      <c r="E13" s="17"/>
      <c r="F13" s="74"/>
      <c r="G13" s="17"/>
      <c r="H13" s="74"/>
      <c r="I13" s="17"/>
      <c r="J13" s="17"/>
      <c r="K13" s="17"/>
      <c r="L13" s="74"/>
      <c r="M13" s="29"/>
      <c r="N13" s="11"/>
    </row>
    <row r="14" spans="1:14" ht="21" customHeight="1" x14ac:dyDescent="0.55000000000000004">
      <c r="A14" s="40"/>
      <c r="B14" s="15"/>
      <c r="C14" s="18"/>
      <c r="D14" s="75"/>
      <c r="E14" s="19"/>
      <c r="F14" s="75"/>
      <c r="G14" s="19"/>
      <c r="H14" s="75"/>
      <c r="I14" s="19"/>
      <c r="J14" s="19"/>
      <c r="K14" s="19"/>
      <c r="L14" s="75"/>
      <c r="M14" s="30"/>
      <c r="N14" s="31"/>
    </row>
    <row r="15" spans="1:14" ht="26.25" customHeight="1" x14ac:dyDescent="0.45">
      <c r="A15" s="41"/>
      <c r="B15" s="5"/>
      <c r="C15" s="20"/>
      <c r="D15" s="90"/>
      <c r="E15" s="9"/>
      <c r="F15" s="90"/>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76" t="s">
        <v>3</v>
      </c>
      <c r="M16" s="14"/>
      <c r="N16" s="180"/>
    </row>
    <row r="17" spans="1:17" ht="15" customHeight="1" x14ac:dyDescent="0.45">
      <c r="A17" s="4" t="s">
        <v>9</v>
      </c>
      <c r="B17" s="5"/>
      <c r="C17" s="12" t="s">
        <v>1</v>
      </c>
      <c r="D17" s="79"/>
      <c r="E17" s="12" t="s">
        <v>1</v>
      </c>
      <c r="F17" s="79"/>
      <c r="G17" s="12" t="s">
        <v>1</v>
      </c>
      <c r="H17" s="77"/>
      <c r="I17" s="12" t="s">
        <v>1</v>
      </c>
      <c r="J17" s="2"/>
      <c r="K17" s="12" t="s">
        <v>1</v>
      </c>
      <c r="L17" s="79"/>
      <c r="M17" s="14"/>
      <c r="N17" s="60"/>
    </row>
    <row r="18" spans="1:17" ht="15" customHeight="1" x14ac:dyDescent="0.45">
      <c r="A18" s="24" t="s">
        <v>4</v>
      </c>
      <c r="B18" s="5"/>
      <c r="C18" s="22">
        <v>1</v>
      </c>
      <c r="D18" s="98">
        <v>22070</v>
      </c>
      <c r="E18" s="23">
        <v>0</v>
      </c>
      <c r="F18" s="78">
        <v>0</v>
      </c>
      <c r="G18" s="23">
        <v>4</v>
      </c>
      <c r="H18" s="98">
        <v>25246.86</v>
      </c>
      <c r="I18" s="23"/>
      <c r="J18" s="25"/>
      <c r="K18" s="23">
        <f>SUM(C18+E18+G18)</f>
        <v>5</v>
      </c>
      <c r="L18" s="78">
        <f>SUM(D18+F18+H18)</f>
        <v>47316.86</v>
      </c>
      <c r="M18" s="14"/>
      <c r="N18" s="36">
        <f>L18/L41</f>
        <v>5.7968769862236869E-2</v>
      </c>
      <c r="Q18" s="26"/>
    </row>
    <row r="19" spans="1:17" ht="15" customHeight="1" x14ac:dyDescent="0.45">
      <c r="A19" s="1" t="s">
        <v>31</v>
      </c>
      <c r="B19" s="5"/>
      <c r="C19" s="22">
        <v>0</v>
      </c>
      <c r="D19" s="78">
        <v>0</v>
      </c>
      <c r="E19" s="23">
        <v>0</v>
      </c>
      <c r="F19" s="78">
        <v>0</v>
      </c>
      <c r="G19" s="23">
        <v>0</v>
      </c>
      <c r="H19" s="78">
        <v>0</v>
      </c>
      <c r="I19" s="23"/>
      <c r="J19" s="25"/>
      <c r="K19" s="23">
        <f t="shared" ref="K19:L24" si="0">SUM(C19+E19+G19)</f>
        <v>0</v>
      </c>
      <c r="L19" s="78">
        <f t="shared" si="0"/>
        <v>0</v>
      </c>
      <c r="M19" s="14"/>
      <c r="N19" s="36">
        <f>L19/L41</f>
        <v>0</v>
      </c>
    </row>
    <row r="20" spans="1:17" ht="15" customHeight="1" x14ac:dyDescent="0.45">
      <c r="A20" s="1" t="s">
        <v>5</v>
      </c>
      <c r="B20" s="5"/>
      <c r="C20" s="22">
        <v>1</v>
      </c>
      <c r="D20" s="98">
        <v>3655.94</v>
      </c>
      <c r="E20" s="23">
        <v>0</v>
      </c>
      <c r="F20" s="78">
        <v>0</v>
      </c>
      <c r="G20" s="23">
        <v>7</v>
      </c>
      <c r="H20" s="98">
        <v>90354.08</v>
      </c>
      <c r="I20" s="23"/>
      <c r="J20" s="25"/>
      <c r="K20" s="23">
        <f t="shared" si="0"/>
        <v>8</v>
      </c>
      <c r="L20" s="78">
        <f t="shared" si="0"/>
        <v>94010.02</v>
      </c>
      <c r="M20" s="14"/>
      <c r="N20" s="36">
        <f>L20/L41</f>
        <v>0.11517343319324835</v>
      </c>
    </row>
    <row r="21" spans="1:17" ht="15" customHeight="1" x14ac:dyDescent="0.45">
      <c r="A21" s="1" t="s">
        <v>6</v>
      </c>
      <c r="B21" s="5"/>
      <c r="C21" s="22">
        <v>1</v>
      </c>
      <c r="D21" s="98">
        <v>84542.399999999994</v>
      </c>
      <c r="E21" s="23">
        <v>2</v>
      </c>
      <c r="F21" s="98">
        <v>3029</v>
      </c>
      <c r="G21" s="23">
        <v>10</v>
      </c>
      <c r="H21" s="98">
        <v>110756.07</v>
      </c>
      <c r="I21" s="23"/>
      <c r="J21" s="25"/>
      <c r="K21" s="23">
        <f t="shared" si="0"/>
        <v>13</v>
      </c>
      <c r="L21" s="78">
        <f t="shared" si="0"/>
        <v>198327.47</v>
      </c>
      <c r="M21" s="14"/>
      <c r="N21" s="36">
        <f>L21/L41</f>
        <v>0.24297469159596996</v>
      </c>
    </row>
    <row r="22" spans="1:17" ht="15" customHeight="1" x14ac:dyDescent="0.45">
      <c r="A22" s="1" t="s">
        <v>7</v>
      </c>
      <c r="B22" s="5"/>
      <c r="C22" s="22">
        <v>0</v>
      </c>
      <c r="D22" s="78">
        <v>0</v>
      </c>
      <c r="E22" s="23">
        <v>0</v>
      </c>
      <c r="F22" s="78">
        <v>0</v>
      </c>
      <c r="G22" s="23">
        <v>2</v>
      </c>
      <c r="H22" s="98">
        <v>33384.17</v>
      </c>
      <c r="I22" s="23"/>
      <c r="J22" s="25"/>
      <c r="K22" s="23">
        <f t="shared" si="0"/>
        <v>2</v>
      </c>
      <c r="L22" s="78">
        <f t="shared" si="0"/>
        <v>33384.17</v>
      </c>
      <c r="M22" s="14"/>
      <c r="N22" s="36">
        <f>L22/L41</f>
        <v>4.0899570845820965E-2</v>
      </c>
    </row>
    <row r="23" spans="1:17" ht="15" customHeight="1" x14ac:dyDescent="0.45">
      <c r="A23" s="1" t="s">
        <v>33</v>
      </c>
      <c r="B23" s="5"/>
      <c r="C23" s="22">
        <v>2</v>
      </c>
      <c r="D23" s="98">
        <v>22386.6</v>
      </c>
      <c r="E23" s="23">
        <v>1</v>
      </c>
      <c r="F23" s="98">
        <v>9000</v>
      </c>
      <c r="G23" s="23">
        <v>9</v>
      </c>
      <c r="H23" s="98">
        <v>215050.92</v>
      </c>
      <c r="I23" s="23"/>
      <c r="J23" s="25"/>
      <c r="K23" s="23">
        <f t="shared" si="0"/>
        <v>12</v>
      </c>
      <c r="L23" s="78">
        <f t="shared" si="0"/>
        <v>246437.52000000002</v>
      </c>
      <c r="M23" s="14"/>
      <c r="N23" s="36">
        <f>L23/L41</f>
        <v>0.30191521335736132</v>
      </c>
    </row>
    <row r="24" spans="1:17" ht="15" customHeight="1" x14ac:dyDescent="0.45">
      <c r="A24" s="1" t="s">
        <v>32</v>
      </c>
      <c r="B24" s="5"/>
      <c r="C24" s="22">
        <v>0</v>
      </c>
      <c r="D24" s="78">
        <v>0</v>
      </c>
      <c r="E24" s="23">
        <v>0</v>
      </c>
      <c r="F24" s="78">
        <v>0</v>
      </c>
      <c r="G24" s="23">
        <v>1</v>
      </c>
      <c r="H24" s="98">
        <v>4430</v>
      </c>
      <c r="I24" s="23"/>
      <c r="J24" s="25"/>
      <c r="K24" s="23">
        <f t="shared" si="0"/>
        <v>1</v>
      </c>
      <c r="L24" s="78">
        <f t="shared" si="0"/>
        <v>4430</v>
      </c>
      <c r="M24" s="14"/>
      <c r="N24" s="36">
        <f>L24/L41</f>
        <v>5.4272758270457787E-3</v>
      </c>
    </row>
    <row r="25" spans="1:17" ht="31.5" customHeight="1" x14ac:dyDescent="0.45">
      <c r="A25" s="3" t="s">
        <v>8</v>
      </c>
      <c r="B25" s="5"/>
      <c r="C25" s="47">
        <f t="shared" ref="C25:H25" si="1">SUM(C18:C24)</f>
        <v>5</v>
      </c>
      <c r="D25" s="78">
        <f t="shared" si="1"/>
        <v>132654.94</v>
      </c>
      <c r="E25" s="47">
        <v>0</v>
      </c>
      <c r="F25" s="78">
        <v>0</v>
      </c>
      <c r="G25" s="47">
        <f t="shared" si="1"/>
        <v>33</v>
      </c>
      <c r="H25" s="78">
        <f t="shared" si="1"/>
        <v>479222.1</v>
      </c>
      <c r="I25" s="37">
        <f t="shared" ref="I25:J25" si="2">SUM(I18:I22)</f>
        <v>0</v>
      </c>
      <c r="J25" s="25">
        <f t="shared" si="2"/>
        <v>0</v>
      </c>
      <c r="K25" s="47">
        <f>SUM(K18:K24)</f>
        <v>41</v>
      </c>
      <c r="L25" s="78">
        <f>SUM(L18:L24)</f>
        <v>623906.04</v>
      </c>
      <c r="M25" s="27"/>
      <c r="N25" s="63"/>
    </row>
    <row r="26" spans="1:17" ht="31.5" customHeight="1" x14ac:dyDescent="0.45">
      <c r="A26" s="4" t="s">
        <v>39</v>
      </c>
      <c r="B26" s="5"/>
      <c r="C26" s="12" t="s">
        <v>1</v>
      </c>
      <c r="D26" s="79"/>
      <c r="E26" s="12" t="s">
        <v>1</v>
      </c>
      <c r="F26" s="79"/>
      <c r="G26" s="12" t="s">
        <v>1</v>
      </c>
      <c r="H26" s="79"/>
      <c r="I26" s="12" t="s">
        <v>1</v>
      </c>
      <c r="J26" s="2"/>
      <c r="K26" s="12" t="s">
        <v>1</v>
      </c>
      <c r="L26" s="79"/>
      <c r="M26" s="27"/>
      <c r="N26" s="63"/>
    </row>
    <row r="27" spans="1:17" ht="31.5" customHeight="1" x14ac:dyDescent="0.45">
      <c r="A27" s="24" t="s">
        <v>4</v>
      </c>
      <c r="B27" s="5"/>
      <c r="C27" s="22">
        <v>0</v>
      </c>
      <c r="D27" s="78">
        <v>0</v>
      </c>
      <c r="E27" s="23">
        <v>1</v>
      </c>
      <c r="F27" s="98">
        <v>229</v>
      </c>
      <c r="G27" s="23">
        <v>1</v>
      </c>
      <c r="H27" s="98">
        <v>1912.5</v>
      </c>
      <c r="I27" s="23"/>
      <c r="J27" s="25"/>
      <c r="K27" s="23">
        <f>SUM(C27+E27+G27)</f>
        <v>2</v>
      </c>
      <c r="L27" s="78">
        <f>SUM(D27+F27+H27)</f>
        <v>2141.5</v>
      </c>
      <c r="M27" s="14"/>
      <c r="N27" s="36">
        <f>L27/L41</f>
        <v>2.6235916893044098E-3</v>
      </c>
    </row>
    <row r="28" spans="1:17" ht="31.5" customHeight="1" x14ac:dyDescent="0.45">
      <c r="A28" s="1" t="s">
        <v>31</v>
      </c>
      <c r="B28" s="5"/>
      <c r="C28" s="22">
        <v>0</v>
      </c>
      <c r="D28" s="78">
        <v>0</v>
      </c>
      <c r="E28" s="23">
        <v>0</v>
      </c>
      <c r="F28" s="78">
        <v>0</v>
      </c>
      <c r="G28" s="23">
        <v>0</v>
      </c>
      <c r="H28" s="98">
        <v>0</v>
      </c>
      <c r="I28" s="23"/>
      <c r="J28" s="25"/>
      <c r="K28" s="23">
        <f t="shared" ref="K28:L30" si="3">SUM(C28+E28+G28)</f>
        <v>0</v>
      </c>
      <c r="L28" s="78">
        <f t="shared" si="3"/>
        <v>0</v>
      </c>
      <c r="M28" s="14"/>
      <c r="N28" s="36">
        <f>L28/L41</f>
        <v>0</v>
      </c>
    </row>
    <row r="29" spans="1:17" ht="31.5" customHeight="1" x14ac:dyDescent="0.45">
      <c r="A29" s="1" t="s">
        <v>5</v>
      </c>
      <c r="B29" s="5"/>
      <c r="C29" s="22">
        <v>1</v>
      </c>
      <c r="D29" s="98">
        <v>8010.08</v>
      </c>
      <c r="E29" s="23">
        <v>0</v>
      </c>
      <c r="F29" s="78">
        <v>0</v>
      </c>
      <c r="G29" s="23">
        <v>0</v>
      </c>
      <c r="H29" s="98">
        <v>0</v>
      </c>
      <c r="I29" s="23"/>
      <c r="J29" s="25"/>
      <c r="K29" s="23">
        <f t="shared" si="3"/>
        <v>1</v>
      </c>
      <c r="L29" s="78">
        <f t="shared" si="3"/>
        <v>8010.08</v>
      </c>
      <c r="M29" s="14"/>
      <c r="N29" s="36">
        <f>L29/L41</f>
        <v>9.8132987712647515E-3</v>
      </c>
    </row>
    <row r="30" spans="1:17" ht="31.5" customHeight="1" x14ac:dyDescent="0.45">
      <c r="A30" s="1" t="s">
        <v>6</v>
      </c>
      <c r="B30" s="5"/>
      <c r="C30" s="22">
        <v>1</v>
      </c>
      <c r="D30" s="98">
        <v>11429.75</v>
      </c>
      <c r="E30" s="23">
        <v>0</v>
      </c>
      <c r="F30" s="98">
        <v>0</v>
      </c>
      <c r="G30" s="23">
        <v>6</v>
      </c>
      <c r="H30" s="98">
        <v>170760.07</v>
      </c>
      <c r="I30" s="23"/>
      <c r="J30" s="25"/>
      <c r="K30" s="23">
        <f t="shared" si="3"/>
        <v>7</v>
      </c>
      <c r="L30" s="78">
        <f t="shared" si="3"/>
        <v>182189.82</v>
      </c>
      <c r="M30" s="14"/>
      <c r="N30" s="36">
        <f>L30/L41</f>
        <v>0.22320415485774753</v>
      </c>
    </row>
    <row r="31" spans="1:17" ht="15.75" customHeight="1" x14ac:dyDescent="0.45">
      <c r="A31" s="3" t="s">
        <v>40</v>
      </c>
      <c r="B31" s="5"/>
      <c r="C31" s="47">
        <f>SUM(C26:C30)</f>
        <v>2</v>
      </c>
      <c r="D31" s="78">
        <f>SUM(D27:D30)</f>
        <v>19439.830000000002</v>
      </c>
      <c r="E31" s="47">
        <v>0</v>
      </c>
      <c r="F31" s="78">
        <f>SUM(F27:F30)</f>
        <v>229</v>
      </c>
      <c r="G31" s="47">
        <f>SUM(G27:G30)</f>
        <v>7</v>
      </c>
      <c r="H31" s="78">
        <f>SUM(H27:H30)</f>
        <v>172672.57</v>
      </c>
      <c r="I31" s="37">
        <f>SUM(I26:I30)</f>
        <v>0</v>
      </c>
      <c r="J31" s="25">
        <f>SUM(J26:J30)</f>
        <v>0</v>
      </c>
      <c r="K31" s="47">
        <f>SUM(K26:K30)</f>
        <v>10</v>
      </c>
      <c r="L31" s="78">
        <f>SUM(L26:L30)</f>
        <v>192341.4</v>
      </c>
      <c r="M31" s="27"/>
      <c r="N31" s="63"/>
    </row>
    <row r="32" spans="1:17" s="26" customFormat="1" ht="15.75" customHeight="1" x14ac:dyDescent="0.45">
      <c r="A32" s="33"/>
      <c r="B32" s="51"/>
      <c r="C32" s="57"/>
      <c r="D32" s="80"/>
      <c r="E32" s="57"/>
      <c r="F32" s="80"/>
      <c r="G32" s="57"/>
      <c r="H32" s="80"/>
      <c r="I32" s="58"/>
      <c r="J32" s="34"/>
      <c r="K32" s="57"/>
      <c r="L32" s="80"/>
      <c r="M32" s="62"/>
      <c r="N32" s="63"/>
    </row>
    <row r="33" spans="1:14" ht="15" customHeight="1" x14ac:dyDescent="0.45">
      <c r="A33" s="3" t="s">
        <v>41</v>
      </c>
      <c r="B33" s="5"/>
      <c r="C33" s="47">
        <f>SUM(C25,C31)</f>
        <v>7</v>
      </c>
      <c r="D33" s="78">
        <f>SUM(D31,D25)</f>
        <v>152094.77000000002</v>
      </c>
      <c r="E33" s="47">
        <f>SUM(E25,E31)</f>
        <v>0</v>
      </c>
      <c r="F33" s="78">
        <f>SUM(F31,F25)</f>
        <v>229</v>
      </c>
      <c r="G33" s="47">
        <f>SUM(G25,G31)</f>
        <v>40</v>
      </c>
      <c r="H33" s="78">
        <f>SUM(H31,H25)</f>
        <v>651894.66999999993</v>
      </c>
      <c r="I33" s="37">
        <f>SUM(I27:I30)</f>
        <v>0</v>
      </c>
      <c r="J33" s="25">
        <f>SUM(J27:J30)</f>
        <v>0</v>
      </c>
      <c r="K33" s="47">
        <f>SUM(K25,K31)</f>
        <v>51</v>
      </c>
      <c r="L33" s="78">
        <f>SUM(L25,L31)</f>
        <v>816247.44000000006</v>
      </c>
      <c r="M33" s="27"/>
      <c r="N33" s="64"/>
    </row>
    <row r="34" spans="1:14" s="26" customFormat="1" ht="15" customHeight="1" x14ac:dyDescent="0.45">
      <c r="A34" s="33"/>
      <c r="B34" s="51"/>
      <c r="C34" s="52"/>
      <c r="D34" s="81"/>
      <c r="E34" s="52"/>
      <c r="F34" s="81"/>
      <c r="G34" s="52"/>
      <c r="H34" s="81"/>
      <c r="I34" s="54"/>
      <c r="J34" s="53"/>
      <c r="K34" s="52"/>
      <c r="L34" s="81"/>
      <c r="M34" s="35"/>
      <c r="N34" s="64"/>
    </row>
    <row r="35" spans="1:14" ht="15" customHeight="1" x14ac:dyDescent="0.45">
      <c r="A35" s="4" t="s">
        <v>18</v>
      </c>
      <c r="B35" s="5"/>
      <c r="C35" s="12" t="s">
        <v>1</v>
      </c>
      <c r="D35" s="79"/>
      <c r="E35" s="12" t="s">
        <v>1</v>
      </c>
      <c r="F35" s="79"/>
      <c r="G35" s="12" t="s">
        <v>1</v>
      </c>
      <c r="H35" s="79"/>
      <c r="I35" s="12" t="s">
        <v>1</v>
      </c>
      <c r="J35" s="2"/>
      <c r="K35" s="12" t="s">
        <v>1</v>
      </c>
      <c r="L35" s="79"/>
      <c r="M35" s="14"/>
      <c r="N35" s="64"/>
    </row>
    <row r="36" spans="1:14" ht="15.75" customHeight="1" x14ac:dyDescent="0.5">
      <c r="A36" s="1" t="s">
        <v>10</v>
      </c>
      <c r="B36" s="5"/>
      <c r="C36" s="22"/>
      <c r="D36" s="78"/>
      <c r="E36" s="23"/>
      <c r="F36" s="78"/>
      <c r="G36" s="23"/>
      <c r="H36" s="79"/>
      <c r="I36" s="23"/>
      <c r="J36" s="25"/>
      <c r="K36" s="23"/>
      <c r="L36" s="79"/>
      <c r="M36" s="27"/>
      <c r="N36" s="65">
        <f>L36/L41</f>
        <v>0</v>
      </c>
    </row>
    <row r="37" spans="1:14" ht="15" customHeight="1" x14ac:dyDescent="0.5">
      <c r="A37" s="1" t="s">
        <v>20</v>
      </c>
      <c r="B37" s="5"/>
      <c r="C37" s="22"/>
      <c r="D37" s="78"/>
      <c r="E37" s="23"/>
      <c r="F37" s="78"/>
      <c r="G37" s="23"/>
      <c r="H37" s="79"/>
      <c r="I37" s="23"/>
      <c r="J37" s="25"/>
      <c r="K37" s="23"/>
      <c r="L37" s="79"/>
      <c r="M37" s="27"/>
      <c r="N37" s="65">
        <v>0</v>
      </c>
    </row>
    <row r="38" spans="1:14" ht="15" customHeight="1" x14ac:dyDescent="0.5">
      <c r="A38" s="1" t="s">
        <v>42</v>
      </c>
      <c r="B38" s="5"/>
      <c r="C38" s="22"/>
      <c r="D38" s="78"/>
      <c r="E38" s="23"/>
      <c r="F38" s="78"/>
      <c r="G38" s="23"/>
      <c r="H38" s="79"/>
      <c r="I38" s="23"/>
      <c r="J38" s="25"/>
      <c r="K38" s="23"/>
      <c r="L38" s="79"/>
      <c r="M38" s="27"/>
      <c r="N38" s="65">
        <f>L38/L41</f>
        <v>0</v>
      </c>
    </row>
    <row r="39" spans="1:14" ht="15.75" customHeight="1" x14ac:dyDescent="0.5">
      <c r="A39" s="1" t="s">
        <v>11</v>
      </c>
      <c r="B39" s="5"/>
      <c r="C39" s="22"/>
      <c r="D39" s="78"/>
      <c r="E39" s="23"/>
      <c r="F39" s="78"/>
      <c r="G39" s="23"/>
      <c r="H39" s="78"/>
      <c r="I39" s="23"/>
      <c r="J39" s="25"/>
      <c r="K39" s="23"/>
      <c r="L39" s="79"/>
      <c r="M39" s="27"/>
      <c r="N39" s="65">
        <v>0</v>
      </c>
    </row>
    <row r="40" spans="1:14" ht="31.5" customHeight="1" x14ac:dyDescent="0.45">
      <c r="A40" s="3" t="s">
        <v>19</v>
      </c>
      <c r="B40" s="5"/>
      <c r="C40" s="37">
        <f>SUM(C36:C39)</f>
        <v>0</v>
      </c>
      <c r="D40" s="78">
        <v>0</v>
      </c>
      <c r="E40" s="37">
        <f>SUM(E36:E39)</f>
        <v>0</v>
      </c>
      <c r="F40" s="78">
        <v>0</v>
      </c>
      <c r="G40" s="50">
        <f>SUM(G36:G39)</f>
        <v>0</v>
      </c>
      <c r="H40" s="82">
        <f>SUM(H36:H39)</f>
        <v>0</v>
      </c>
      <c r="I40" s="37">
        <f>SUM(I31:I39)</f>
        <v>0</v>
      </c>
      <c r="J40" s="25">
        <f>SUM(J31:J39)</f>
        <v>0</v>
      </c>
      <c r="K40" s="49">
        <f>SUM(C40,E40,G40)</f>
        <v>0</v>
      </c>
      <c r="L40" s="78">
        <f>SUM(L36:L39)</f>
        <v>0</v>
      </c>
      <c r="M40" s="14"/>
    </row>
    <row r="41" spans="1:14" ht="31.5" customHeight="1" x14ac:dyDescent="0.45">
      <c r="A41" s="32" t="s">
        <v>36</v>
      </c>
      <c r="B41" s="5"/>
      <c r="C41" s="61">
        <f>SUM(C33,C40)</f>
        <v>7</v>
      </c>
      <c r="D41" s="78">
        <f>SUM(D25,D31,D40)</f>
        <v>152094.77000000002</v>
      </c>
      <c r="E41" s="61">
        <f>SUM(E33,E40)</f>
        <v>0</v>
      </c>
      <c r="F41" s="78">
        <f>SUM(F25,F31,F40)</f>
        <v>229</v>
      </c>
      <c r="G41" s="56">
        <f>SUM(G33,G40)</f>
        <v>40</v>
      </c>
      <c r="H41" s="78">
        <f>SUM(H33,H40)</f>
        <v>651894.66999999993</v>
      </c>
      <c r="I41" s="38">
        <f>SUM(I25+I40)</f>
        <v>0</v>
      </c>
      <c r="J41" s="25">
        <f>SUM(J25+J40)</f>
        <v>0</v>
      </c>
      <c r="K41" s="61">
        <f>SUM(K33,K40)</f>
        <v>51</v>
      </c>
      <c r="L41" s="78">
        <f>SUM(L33,L40)</f>
        <v>816247.44000000006</v>
      </c>
      <c r="M41" s="14"/>
      <c r="N41" s="55">
        <f>SUM(N18:N40)</f>
        <v>1</v>
      </c>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53BA-D8C4-40C2-9A51-0F34207A7A4B}">
  <sheetPr>
    <pageSetUpPr fitToPage="1"/>
  </sheetPr>
  <dimension ref="A6:Q41"/>
  <sheetViews>
    <sheetView topLeftCell="A20"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83"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59"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49</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84"/>
      <c r="G13" s="17"/>
      <c r="H13" s="84"/>
      <c r="I13" s="17"/>
      <c r="J13" s="17"/>
      <c r="K13" s="17"/>
      <c r="L13" s="74"/>
      <c r="M13" s="29"/>
      <c r="N13" s="11"/>
    </row>
    <row r="14" spans="1:14" ht="21" customHeight="1" x14ac:dyDescent="0.55000000000000004">
      <c r="A14" s="40"/>
      <c r="B14" s="15"/>
      <c r="C14" s="18"/>
      <c r="D14" s="85"/>
      <c r="E14" s="19"/>
      <c r="F14" s="85"/>
      <c r="G14" s="19"/>
      <c r="H14" s="85"/>
      <c r="I14" s="19"/>
      <c r="J14" s="19"/>
      <c r="K14" s="19"/>
      <c r="L14" s="75"/>
      <c r="M14" s="30"/>
      <c r="N14" s="31"/>
    </row>
    <row r="15" spans="1:14" ht="26.25" customHeight="1" x14ac:dyDescent="0.45">
      <c r="A15" s="41"/>
      <c r="B15" s="5"/>
      <c r="C15" s="20"/>
      <c r="D15" s="91"/>
      <c r="E15" s="9"/>
      <c r="F15" s="91"/>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76" t="s">
        <v>3</v>
      </c>
      <c r="M16" s="14"/>
      <c r="N16" s="180"/>
    </row>
    <row r="17" spans="1:17" ht="15" customHeight="1" x14ac:dyDescent="0.45">
      <c r="A17" s="4" t="s">
        <v>9</v>
      </c>
      <c r="B17" s="5"/>
      <c r="C17" s="12" t="s">
        <v>1</v>
      </c>
      <c r="D17" s="79"/>
      <c r="E17" s="12" t="s">
        <v>1</v>
      </c>
      <c r="F17" s="79"/>
      <c r="G17" s="12" t="s">
        <v>1</v>
      </c>
      <c r="H17" s="77"/>
      <c r="I17" s="12" t="s">
        <v>1</v>
      </c>
      <c r="J17" s="2"/>
      <c r="K17" s="12" t="s">
        <v>1</v>
      </c>
      <c r="L17" s="79"/>
      <c r="M17" s="14"/>
      <c r="N17" s="60"/>
    </row>
    <row r="18" spans="1:17" ht="15" customHeight="1" x14ac:dyDescent="0.45">
      <c r="A18" s="24" t="s">
        <v>4</v>
      </c>
      <c r="B18" s="5"/>
      <c r="C18" s="22">
        <v>1</v>
      </c>
      <c r="D18" s="98">
        <v>2500</v>
      </c>
      <c r="E18" s="23">
        <v>0</v>
      </c>
      <c r="F18" s="86">
        <v>0</v>
      </c>
      <c r="G18" s="23">
        <v>4</v>
      </c>
      <c r="H18" s="98">
        <v>14196</v>
      </c>
      <c r="I18" s="23"/>
      <c r="J18" s="25"/>
      <c r="K18" s="23">
        <f>SUM(C18+E18+G18)</f>
        <v>5</v>
      </c>
      <c r="L18" s="78">
        <f>SUM(D18+F18+H18)</f>
        <v>16696</v>
      </c>
      <c r="M18" s="14"/>
      <c r="N18" s="36">
        <f>L18/L41</f>
        <v>1.0876577773140045E-2</v>
      </c>
      <c r="Q18" s="26"/>
    </row>
    <row r="19" spans="1:17" ht="15" customHeight="1" x14ac:dyDescent="0.45">
      <c r="A19" s="1" t="s">
        <v>31</v>
      </c>
      <c r="B19" s="5"/>
      <c r="C19" s="22">
        <v>0</v>
      </c>
      <c r="D19" s="86">
        <v>0</v>
      </c>
      <c r="E19" s="23">
        <v>0</v>
      </c>
      <c r="F19" s="86">
        <v>0</v>
      </c>
      <c r="G19" s="23">
        <v>0</v>
      </c>
      <c r="H19" s="86">
        <v>0</v>
      </c>
      <c r="I19" s="23"/>
      <c r="J19" s="25"/>
      <c r="K19" s="23">
        <f t="shared" ref="K19:L24" si="0">SUM(C19+E19+G19)</f>
        <v>0</v>
      </c>
      <c r="L19" s="78">
        <f t="shared" si="0"/>
        <v>0</v>
      </c>
      <c r="M19" s="14"/>
      <c r="N19" s="36">
        <f>L19/L41</f>
        <v>0</v>
      </c>
    </row>
    <row r="20" spans="1:17" ht="15" customHeight="1" x14ac:dyDescent="0.45">
      <c r="A20" s="1" t="s">
        <v>5</v>
      </c>
      <c r="B20" s="5"/>
      <c r="C20" s="22">
        <v>1</v>
      </c>
      <c r="D20" s="98">
        <v>33741.550000000003</v>
      </c>
      <c r="E20" s="23">
        <v>0</v>
      </c>
      <c r="F20" s="86">
        <v>0</v>
      </c>
      <c r="G20" s="23">
        <v>6</v>
      </c>
      <c r="H20" s="98">
        <v>20350.98</v>
      </c>
      <c r="I20" s="23"/>
      <c r="J20" s="25"/>
      <c r="K20" s="23">
        <f t="shared" si="0"/>
        <v>7</v>
      </c>
      <c r="L20" s="78">
        <f t="shared" si="0"/>
        <v>54092.53</v>
      </c>
      <c r="M20" s="14"/>
      <c r="N20" s="36">
        <f>L20/L41</f>
        <v>3.5238476850198312E-2</v>
      </c>
    </row>
    <row r="21" spans="1:17" ht="15" customHeight="1" x14ac:dyDescent="0.45">
      <c r="A21" s="1" t="s">
        <v>6</v>
      </c>
      <c r="B21" s="5"/>
      <c r="C21" s="22">
        <v>1</v>
      </c>
      <c r="D21" s="98">
        <v>22935</v>
      </c>
      <c r="E21" s="23">
        <v>1</v>
      </c>
      <c r="F21" s="98">
        <v>74</v>
      </c>
      <c r="G21" s="23">
        <v>8</v>
      </c>
      <c r="H21" s="98">
        <v>111308.14</v>
      </c>
      <c r="I21" s="23"/>
      <c r="J21" s="25"/>
      <c r="K21" s="23">
        <f t="shared" si="0"/>
        <v>10</v>
      </c>
      <c r="L21" s="78">
        <f t="shared" si="0"/>
        <v>134317.14000000001</v>
      </c>
      <c r="M21" s="14"/>
      <c r="N21" s="36">
        <f>L21/L41</f>
        <v>8.7500648028015091E-2</v>
      </c>
    </row>
    <row r="22" spans="1:17" ht="15" customHeight="1" x14ac:dyDescent="0.45">
      <c r="A22" s="1" t="s">
        <v>7</v>
      </c>
      <c r="B22" s="5"/>
      <c r="C22" s="22">
        <v>0</v>
      </c>
      <c r="D22" s="86">
        <v>0</v>
      </c>
      <c r="E22" s="23">
        <v>0</v>
      </c>
      <c r="F22" s="86">
        <v>0</v>
      </c>
      <c r="G22" s="23">
        <v>1</v>
      </c>
      <c r="H22" s="98">
        <v>188.6</v>
      </c>
      <c r="I22" s="23"/>
      <c r="J22" s="25"/>
      <c r="K22" s="23">
        <f t="shared" si="0"/>
        <v>1</v>
      </c>
      <c r="L22" s="78">
        <f t="shared" si="0"/>
        <v>188.6</v>
      </c>
      <c r="M22" s="14"/>
      <c r="N22" s="36">
        <f>L22/L41</f>
        <v>1.2286311499845547E-4</v>
      </c>
    </row>
    <row r="23" spans="1:17" ht="15" customHeight="1" x14ac:dyDescent="0.45">
      <c r="A23" s="1" t="s">
        <v>33</v>
      </c>
      <c r="B23" s="5"/>
      <c r="C23" s="22">
        <v>1</v>
      </c>
      <c r="D23" s="98">
        <v>32650</v>
      </c>
      <c r="E23" s="23">
        <v>1</v>
      </c>
      <c r="F23" s="98">
        <v>3000</v>
      </c>
      <c r="G23" s="23">
        <v>6</v>
      </c>
      <c r="H23" s="98">
        <v>200000</v>
      </c>
      <c r="I23" s="23"/>
      <c r="J23" s="25"/>
      <c r="K23" s="23">
        <f t="shared" si="0"/>
        <v>8</v>
      </c>
      <c r="L23" s="78">
        <f t="shared" si="0"/>
        <v>235650</v>
      </c>
      <c r="M23" s="14"/>
      <c r="N23" s="36">
        <f>L23/L41</f>
        <v>0.15351374893629921</v>
      </c>
    </row>
    <row r="24" spans="1:17" ht="15" customHeight="1" x14ac:dyDescent="0.45">
      <c r="A24" s="1" t="s">
        <v>32</v>
      </c>
      <c r="B24" s="5"/>
      <c r="C24" s="22">
        <v>0</v>
      </c>
      <c r="D24" s="86">
        <v>0</v>
      </c>
      <c r="E24" s="23">
        <v>0</v>
      </c>
      <c r="F24" s="86">
        <v>0</v>
      </c>
      <c r="G24" s="23">
        <v>1</v>
      </c>
      <c r="H24" s="98">
        <v>260</v>
      </c>
      <c r="I24" s="23"/>
      <c r="J24" s="25"/>
      <c r="K24" s="23">
        <f t="shared" si="0"/>
        <v>1</v>
      </c>
      <c r="L24" s="78">
        <f t="shared" si="0"/>
        <v>260</v>
      </c>
      <c r="M24" s="14"/>
      <c r="N24" s="36">
        <f>L24/L41</f>
        <v>1.6937651060232461E-4</v>
      </c>
    </row>
    <row r="25" spans="1:17" ht="31.5" customHeight="1" x14ac:dyDescent="0.45">
      <c r="A25" s="3" t="s">
        <v>8</v>
      </c>
      <c r="B25" s="5"/>
      <c r="C25" s="47">
        <f t="shared" ref="C25:H25" si="1">SUM(C18:C24)</f>
        <v>4</v>
      </c>
      <c r="D25" s="86">
        <f t="shared" si="1"/>
        <v>91826.55</v>
      </c>
      <c r="E25" s="47">
        <v>0</v>
      </c>
      <c r="F25" s="86">
        <f>SUM(F18:F24)</f>
        <v>3074</v>
      </c>
      <c r="G25" s="47">
        <f t="shared" si="1"/>
        <v>26</v>
      </c>
      <c r="H25" s="86">
        <f t="shared" si="1"/>
        <v>346303.72</v>
      </c>
      <c r="I25" s="37">
        <f t="shared" ref="I25:J25" si="2">SUM(I18:I22)</f>
        <v>0</v>
      </c>
      <c r="J25" s="25">
        <f t="shared" si="2"/>
        <v>0</v>
      </c>
      <c r="K25" s="47">
        <f>SUM(K18:K24)</f>
        <v>32</v>
      </c>
      <c r="L25" s="78">
        <f>SUM(L18:L24)</f>
        <v>441204.27</v>
      </c>
      <c r="M25" s="27"/>
      <c r="N25" s="63"/>
    </row>
    <row r="26" spans="1:17" ht="31.5" customHeight="1" x14ac:dyDescent="0.45">
      <c r="A26" s="4" t="s">
        <v>39</v>
      </c>
      <c r="B26" s="5"/>
      <c r="C26" s="12" t="s">
        <v>1</v>
      </c>
      <c r="D26" s="79"/>
      <c r="E26" s="12" t="s">
        <v>1</v>
      </c>
      <c r="F26" s="79"/>
      <c r="G26" s="12" t="s">
        <v>1</v>
      </c>
      <c r="H26" s="79"/>
      <c r="I26" s="12" t="s">
        <v>1</v>
      </c>
      <c r="J26" s="2"/>
      <c r="K26" s="12" t="s">
        <v>1</v>
      </c>
      <c r="L26" s="79"/>
      <c r="M26" s="27"/>
      <c r="N26" s="63"/>
    </row>
    <row r="27" spans="1:17" ht="31.5" customHeight="1" x14ac:dyDescent="0.45">
      <c r="A27" s="24" t="s">
        <v>4</v>
      </c>
      <c r="B27" s="5"/>
      <c r="C27" s="22">
        <v>0</v>
      </c>
      <c r="D27" s="86">
        <v>0</v>
      </c>
      <c r="E27" s="23">
        <v>2</v>
      </c>
      <c r="F27" s="98">
        <v>1506</v>
      </c>
      <c r="G27" s="23">
        <v>0</v>
      </c>
      <c r="H27" s="98">
        <v>0</v>
      </c>
      <c r="I27" s="23"/>
      <c r="J27" s="25"/>
      <c r="K27" s="23">
        <f>SUM(C27+E27+G27)</f>
        <v>2</v>
      </c>
      <c r="L27" s="78">
        <f>SUM(D27+F27+H27)</f>
        <v>1506</v>
      </c>
      <c r="M27" s="14"/>
      <c r="N27" s="36">
        <f>L27/L41</f>
        <v>9.8108086525808031E-4</v>
      </c>
    </row>
    <row r="28" spans="1:17" ht="31.5" customHeight="1" x14ac:dyDescent="0.45">
      <c r="A28" s="1" t="s">
        <v>31</v>
      </c>
      <c r="B28" s="5"/>
      <c r="C28" s="22">
        <v>0</v>
      </c>
      <c r="D28" s="86">
        <v>0</v>
      </c>
      <c r="E28" s="23">
        <v>0</v>
      </c>
      <c r="F28" s="86">
        <v>0</v>
      </c>
      <c r="G28" s="23">
        <v>0</v>
      </c>
      <c r="H28" s="86">
        <v>0</v>
      </c>
      <c r="I28" s="23"/>
      <c r="J28" s="25"/>
      <c r="K28" s="23">
        <f t="shared" ref="K28:L30" si="3">SUM(C28+E28+G28)</f>
        <v>0</v>
      </c>
      <c r="L28" s="78">
        <f t="shared" si="3"/>
        <v>0</v>
      </c>
      <c r="M28" s="14"/>
      <c r="N28" s="36">
        <f>L28/L41</f>
        <v>0</v>
      </c>
    </row>
    <row r="29" spans="1:17" ht="31.5" customHeight="1" x14ac:dyDescent="0.45">
      <c r="A29" s="1" t="s">
        <v>5</v>
      </c>
      <c r="B29" s="5"/>
      <c r="C29" s="22">
        <v>1</v>
      </c>
      <c r="D29" s="98">
        <v>121188.58</v>
      </c>
      <c r="E29" s="23">
        <v>0</v>
      </c>
      <c r="F29" s="86">
        <v>0</v>
      </c>
      <c r="G29" s="23">
        <v>0</v>
      </c>
      <c r="H29" s="80">
        <v>0</v>
      </c>
      <c r="I29" s="23"/>
      <c r="J29" s="25"/>
      <c r="K29" s="23">
        <f t="shared" si="3"/>
        <v>1</v>
      </c>
      <c r="L29" s="78">
        <f t="shared" si="3"/>
        <v>121188.58</v>
      </c>
      <c r="M29" s="14"/>
      <c r="N29" s="36">
        <f>L29/L41</f>
        <v>7.894807232788717E-2</v>
      </c>
    </row>
    <row r="30" spans="1:17" ht="31.5" customHeight="1" x14ac:dyDescent="0.45">
      <c r="A30" s="1" t="s">
        <v>6</v>
      </c>
      <c r="B30" s="5"/>
      <c r="C30" s="22">
        <v>1</v>
      </c>
      <c r="D30" s="98">
        <v>49727.75</v>
      </c>
      <c r="E30" s="23">
        <v>0</v>
      </c>
      <c r="F30" s="98">
        <v>0</v>
      </c>
      <c r="G30" s="23">
        <v>4</v>
      </c>
      <c r="H30" s="98">
        <v>921415.06</v>
      </c>
      <c r="I30" s="23"/>
      <c r="J30" s="25"/>
      <c r="K30" s="23">
        <f t="shared" si="3"/>
        <v>5</v>
      </c>
      <c r="L30" s="78">
        <f t="shared" si="3"/>
        <v>971142.81</v>
      </c>
      <c r="M30" s="14"/>
      <c r="N30" s="36">
        <f>L30/L41</f>
        <v>0.63264915559360124</v>
      </c>
    </row>
    <row r="31" spans="1:17" ht="15.75" customHeight="1" x14ac:dyDescent="0.45">
      <c r="A31" s="3" t="s">
        <v>40</v>
      </c>
      <c r="B31" s="5"/>
      <c r="C31" s="47">
        <f>SUM(C26:C30)</f>
        <v>2</v>
      </c>
      <c r="D31" s="86">
        <f>SUM(D27:D30)</f>
        <v>170916.33000000002</v>
      </c>
      <c r="E31" s="47">
        <v>1</v>
      </c>
      <c r="F31" s="86">
        <f>SUM(F27:F30)</f>
        <v>1506</v>
      </c>
      <c r="G31" s="47">
        <f>SUM(G27:G30)</f>
        <v>4</v>
      </c>
      <c r="H31" s="86">
        <f>SUM(H27:H30)</f>
        <v>921415.06</v>
      </c>
      <c r="I31" s="37">
        <f>SUM(I26:I30)</f>
        <v>0</v>
      </c>
      <c r="J31" s="25">
        <f>SUM(J26:J30)</f>
        <v>0</v>
      </c>
      <c r="K31" s="47">
        <f>SUM(K26:K30)</f>
        <v>8</v>
      </c>
      <c r="L31" s="78">
        <f>SUM(L26:L30)</f>
        <v>1093837.3900000001</v>
      </c>
      <c r="M31" s="27"/>
      <c r="N31" s="63"/>
    </row>
    <row r="32" spans="1:17" s="26" customFormat="1" ht="15.75" customHeight="1" x14ac:dyDescent="0.45">
      <c r="A32" s="33"/>
      <c r="B32" s="51"/>
      <c r="C32" s="57"/>
      <c r="D32" s="87"/>
      <c r="E32" s="57"/>
      <c r="F32" s="87"/>
      <c r="G32" s="57"/>
      <c r="H32" s="87"/>
      <c r="I32" s="58"/>
      <c r="J32" s="34"/>
      <c r="K32" s="57"/>
      <c r="L32" s="80"/>
      <c r="M32" s="62"/>
      <c r="N32" s="63"/>
    </row>
    <row r="33" spans="1:14" ht="15" customHeight="1" x14ac:dyDescent="0.45">
      <c r="A33" s="3" t="s">
        <v>41</v>
      </c>
      <c r="B33" s="5"/>
      <c r="C33" s="47">
        <f>SUM(C25,C31)</f>
        <v>6</v>
      </c>
      <c r="D33" s="86">
        <f>SUM(D31,D25)</f>
        <v>262742.88</v>
      </c>
      <c r="E33" s="47">
        <f>SUM(E25,E31)</f>
        <v>1</v>
      </c>
      <c r="F33" s="86">
        <f>SUM(F31,F25)</f>
        <v>4580</v>
      </c>
      <c r="G33" s="47">
        <f>SUM(G25,G31)</f>
        <v>30</v>
      </c>
      <c r="H33" s="86">
        <f>SUM(H31,H25)</f>
        <v>1267718.78</v>
      </c>
      <c r="I33" s="37">
        <f>SUM(I27:I30)</f>
        <v>0</v>
      </c>
      <c r="J33" s="25">
        <f>SUM(J27:J30)</f>
        <v>0</v>
      </c>
      <c r="K33" s="47">
        <f>SUM(K25,K31)</f>
        <v>40</v>
      </c>
      <c r="L33" s="78">
        <f>SUM(L25,L31)</f>
        <v>1535041.6600000001</v>
      </c>
      <c r="M33" s="27"/>
      <c r="N33" s="64"/>
    </row>
    <row r="34" spans="1:14" s="26" customFormat="1" ht="15" customHeight="1" x14ac:dyDescent="0.45">
      <c r="A34" s="33"/>
      <c r="B34" s="51"/>
      <c r="C34" s="52"/>
      <c r="D34" s="88"/>
      <c r="E34" s="52"/>
      <c r="F34" s="88"/>
      <c r="G34" s="52"/>
      <c r="H34" s="88"/>
      <c r="I34" s="54"/>
      <c r="J34" s="53"/>
      <c r="K34" s="52"/>
      <c r="L34" s="81"/>
      <c r="M34" s="35"/>
      <c r="N34" s="64"/>
    </row>
    <row r="35" spans="1:14" ht="15" customHeight="1" x14ac:dyDescent="0.45">
      <c r="A35" s="4" t="s">
        <v>18</v>
      </c>
      <c r="B35" s="5"/>
      <c r="C35" s="12" t="s">
        <v>1</v>
      </c>
      <c r="D35" s="79"/>
      <c r="E35" s="12" t="s">
        <v>1</v>
      </c>
      <c r="F35" s="79"/>
      <c r="G35" s="12" t="s">
        <v>1</v>
      </c>
      <c r="H35" s="79"/>
      <c r="I35" s="12" t="s">
        <v>1</v>
      </c>
      <c r="J35" s="2"/>
      <c r="K35" s="12" t="s">
        <v>1</v>
      </c>
      <c r="L35" s="79"/>
      <c r="M35" s="14"/>
      <c r="N35" s="64"/>
    </row>
    <row r="36" spans="1:14" ht="15.75" customHeight="1" x14ac:dyDescent="0.5">
      <c r="A36" s="1" t="s">
        <v>10</v>
      </c>
      <c r="B36" s="5"/>
      <c r="C36" s="22"/>
      <c r="D36" s="86"/>
      <c r="E36" s="23"/>
      <c r="F36" s="86"/>
      <c r="G36" s="23"/>
      <c r="H36" s="98">
        <v>0</v>
      </c>
      <c r="I36" s="23"/>
      <c r="J36" s="25"/>
      <c r="K36" s="23"/>
      <c r="L36" s="78">
        <f>SUM(D36,F36,H36)</f>
        <v>0</v>
      </c>
      <c r="M36" s="27"/>
      <c r="N36" s="65">
        <f>L36/L41</f>
        <v>0</v>
      </c>
    </row>
    <row r="37" spans="1:14" ht="15" customHeight="1" x14ac:dyDescent="0.5">
      <c r="A37" s="1" t="s">
        <v>20</v>
      </c>
      <c r="B37" s="5"/>
      <c r="C37" s="22"/>
      <c r="D37" s="86"/>
      <c r="E37" s="23"/>
      <c r="F37" s="86"/>
      <c r="G37" s="23"/>
      <c r="H37" s="86"/>
      <c r="I37" s="23"/>
      <c r="J37" s="25"/>
      <c r="K37" s="23"/>
      <c r="L37" s="78"/>
      <c r="M37" s="27"/>
      <c r="N37" s="65">
        <v>0</v>
      </c>
    </row>
    <row r="38" spans="1:14" ht="15" customHeight="1" x14ac:dyDescent="0.5">
      <c r="A38" s="1" t="s">
        <v>42</v>
      </c>
      <c r="B38" s="5"/>
      <c r="C38" s="22"/>
      <c r="D38" s="86"/>
      <c r="E38" s="23"/>
      <c r="F38" s="98">
        <v>0</v>
      </c>
      <c r="G38" s="23"/>
      <c r="H38" s="98"/>
      <c r="I38" s="23"/>
      <c r="J38" s="25"/>
      <c r="K38" s="23"/>
      <c r="L38" s="78">
        <f>SUM(D38,F38,H38)</f>
        <v>0</v>
      </c>
      <c r="M38" s="27"/>
      <c r="N38" s="114">
        <f>L38/L41</f>
        <v>0</v>
      </c>
    </row>
    <row r="39" spans="1:14" ht="15.75" customHeight="1" x14ac:dyDescent="0.5">
      <c r="A39" s="1" t="s">
        <v>11</v>
      </c>
      <c r="B39" s="5"/>
      <c r="C39" s="22"/>
      <c r="D39" s="86"/>
      <c r="E39" s="23"/>
      <c r="F39" s="86"/>
      <c r="G39" s="23"/>
      <c r="H39" s="86"/>
      <c r="I39" s="23"/>
      <c r="J39" s="25"/>
      <c r="K39" s="23"/>
      <c r="L39" s="78"/>
      <c r="M39" s="27"/>
      <c r="N39" s="65">
        <v>0</v>
      </c>
    </row>
    <row r="40" spans="1:14" ht="31.5" customHeight="1" x14ac:dyDescent="0.45">
      <c r="A40" s="3" t="s">
        <v>19</v>
      </c>
      <c r="B40" s="5"/>
      <c r="C40" s="37">
        <f>SUM(C36:C39)</f>
        <v>0</v>
      </c>
      <c r="D40" s="86">
        <v>0</v>
      </c>
      <c r="E40" s="37">
        <f>SUM(E36:E39)</f>
        <v>0</v>
      </c>
      <c r="F40" s="86">
        <v>0</v>
      </c>
      <c r="G40" s="50">
        <f>SUM(G36:G39)</f>
        <v>0</v>
      </c>
      <c r="H40" s="89">
        <f>SUM(H36:H39)</f>
        <v>0</v>
      </c>
      <c r="I40" s="37">
        <f>SUM(I31:I39)</f>
        <v>0</v>
      </c>
      <c r="J40" s="25">
        <f>SUM(J31:J39)</f>
        <v>0</v>
      </c>
      <c r="K40" s="49">
        <f>SUM(C40,E40,G40)</f>
        <v>0</v>
      </c>
      <c r="L40" s="78">
        <f>SUM(L36:L39)</f>
        <v>0</v>
      </c>
      <c r="M40" s="14"/>
    </row>
    <row r="41" spans="1:14" ht="31.5" customHeight="1" x14ac:dyDescent="0.45">
      <c r="A41" s="32" t="s">
        <v>36</v>
      </c>
      <c r="B41" s="5"/>
      <c r="C41" s="61">
        <f>SUM(C33,C40)</f>
        <v>6</v>
      </c>
      <c r="D41" s="86">
        <f>SUM(D25,D31,D40)</f>
        <v>262742.88</v>
      </c>
      <c r="E41" s="61">
        <f>SUM(E33,E40)</f>
        <v>1</v>
      </c>
      <c r="F41" s="86">
        <f>SUM(F25,F31,F40)</f>
        <v>4580</v>
      </c>
      <c r="G41" s="56">
        <f>SUM(G33,G40)</f>
        <v>30</v>
      </c>
      <c r="H41" s="86">
        <f>SUM(H33,H40)</f>
        <v>1267718.78</v>
      </c>
      <c r="I41" s="38">
        <f>SUM(I25+I40)</f>
        <v>0</v>
      </c>
      <c r="J41" s="25">
        <f>SUM(J25+J40)</f>
        <v>0</v>
      </c>
      <c r="K41" s="61">
        <f>SUM(K33,K40)</f>
        <v>40</v>
      </c>
      <c r="L41" s="78">
        <f>SUM(L33,L40)</f>
        <v>1535041.6600000001</v>
      </c>
      <c r="M41" s="14"/>
      <c r="N41" s="55">
        <f>SUM(N18:N40)</f>
        <v>0.99999999999999989</v>
      </c>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6262E-3DFE-4713-9D12-5A96B30BB1B0}">
  <sheetPr>
    <pageSetUpPr fitToPage="1"/>
  </sheetPr>
  <dimension ref="A6:Q41"/>
  <sheetViews>
    <sheetView topLeftCell="A21"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83"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59"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50</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84"/>
      <c r="G13" s="17"/>
      <c r="H13" s="84"/>
      <c r="I13" s="17"/>
      <c r="J13" s="17"/>
      <c r="K13" s="17"/>
      <c r="L13" s="74"/>
      <c r="M13" s="29"/>
      <c r="N13" s="11"/>
    </row>
    <row r="14" spans="1:14" ht="21" customHeight="1" x14ac:dyDescent="0.55000000000000004">
      <c r="A14" s="40"/>
      <c r="B14" s="15"/>
      <c r="C14" s="18"/>
      <c r="D14" s="85"/>
      <c r="E14" s="19"/>
      <c r="F14" s="85"/>
      <c r="G14" s="19"/>
      <c r="H14" s="85"/>
      <c r="I14" s="19"/>
      <c r="J14" s="19"/>
      <c r="K14" s="19"/>
      <c r="L14" s="75"/>
      <c r="M14" s="30"/>
      <c r="N14" s="31"/>
    </row>
    <row r="15" spans="1:14" ht="26.25" customHeight="1" x14ac:dyDescent="0.45">
      <c r="A15" s="41"/>
      <c r="B15" s="5"/>
      <c r="C15" s="20"/>
      <c r="D15" s="91"/>
      <c r="E15" s="9"/>
      <c r="F15" s="91"/>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76" t="s">
        <v>3</v>
      </c>
      <c r="M16" s="14"/>
      <c r="N16" s="180"/>
    </row>
    <row r="17" spans="1:17" ht="15" customHeight="1" x14ac:dyDescent="0.45">
      <c r="A17" s="4" t="s">
        <v>9</v>
      </c>
      <c r="B17" s="5"/>
      <c r="C17" s="12" t="s">
        <v>1</v>
      </c>
      <c r="D17" s="79"/>
      <c r="E17" s="12" t="s">
        <v>1</v>
      </c>
      <c r="F17" s="79"/>
      <c r="G17" s="12" t="s">
        <v>1</v>
      </c>
      <c r="H17" s="77"/>
      <c r="I17" s="12" t="s">
        <v>1</v>
      </c>
      <c r="J17" s="2"/>
      <c r="K17" s="12" t="s">
        <v>1</v>
      </c>
      <c r="L17" s="79"/>
      <c r="M17" s="14"/>
      <c r="N17" s="60"/>
    </row>
    <row r="18" spans="1:17" ht="15" customHeight="1" x14ac:dyDescent="0.45">
      <c r="A18" s="24" t="s">
        <v>4</v>
      </c>
      <c r="B18" s="5"/>
      <c r="C18" s="22">
        <v>2</v>
      </c>
      <c r="D18" s="98">
        <v>12905</v>
      </c>
      <c r="E18" s="23">
        <v>0</v>
      </c>
      <c r="F18" s="86">
        <v>0</v>
      </c>
      <c r="G18" s="23">
        <v>2</v>
      </c>
      <c r="H18" s="98">
        <v>5545.29</v>
      </c>
      <c r="I18" s="23"/>
      <c r="J18" s="25"/>
      <c r="K18" s="23">
        <f>SUM(C18+E18+G18)</f>
        <v>4</v>
      </c>
      <c r="L18" s="78">
        <f>SUM(D18+F18+H18)</f>
        <v>18450.29</v>
      </c>
      <c r="M18" s="14"/>
      <c r="N18" s="36">
        <f>L18/L41</f>
        <v>1.0782536448330516E-2</v>
      </c>
      <c r="Q18" s="26"/>
    </row>
    <row r="19" spans="1:17" ht="15" customHeight="1" x14ac:dyDescent="0.45">
      <c r="A19" s="1" t="s">
        <v>31</v>
      </c>
      <c r="B19" s="5"/>
      <c r="C19" s="22">
        <v>0</v>
      </c>
      <c r="D19" s="86">
        <v>0</v>
      </c>
      <c r="E19" s="23">
        <v>0</v>
      </c>
      <c r="F19" s="86">
        <v>0</v>
      </c>
      <c r="G19" s="23">
        <v>0</v>
      </c>
      <c r="H19" s="86">
        <v>0</v>
      </c>
      <c r="I19" s="23"/>
      <c r="J19" s="25"/>
      <c r="K19" s="23">
        <f t="shared" ref="K19:L24" si="0">SUM(C19+E19+G19)</f>
        <v>0</v>
      </c>
      <c r="L19" s="78">
        <f t="shared" si="0"/>
        <v>0</v>
      </c>
      <c r="M19" s="14"/>
      <c r="N19" s="36">
        <f>L19/L41</f>
        <v>0</v>
      </c>
    </row>
    <row r="20" spans="1:17" ht="15" customHeight="1" x14ac:dyDescent="0.45">
      <c r="A20" s="1" t="s">
        <v>5</v>
      </c>
      <c r="B20" s="5"/>
      <c r="C20" s="22">
        <v>1</v>
      </c>
      <c r="D20" s="98">
        <v>919.6</v>
      </c>
      <c r="E20" s="23">
        <v>0</v>
      </c>
      <c r="F20" s="86">
        <v>0</v>
      </c>
      <c r="G20" s="23">
        <v>7</v>
      </c>
      <c r="H20" s="98">
        <v>49825.7</v>
      </c>
      <c r="I20" s="23"/>
      <c r="J20" s="25"/>
      <c r="K20" s="23">
        <f t="shared" si="0"/>
        <v>8</v>
      </c>
      <c r="L20" s="78">
        <f t="shared" si="0"/>
        <v>50745.299999999996</v>
      </c>
      <c r="M20" s="14"/>
      <c r="N20" s="36">
        <f>L20/L41</f>
        <v>2.9656067564871144E-2</v>
      </c>
    </row>
    <row r="21" spans="1:17" ht="15" customHeight="1" x14ac:dyDescent="0.45">
      <c r="A21" s="1" t="s">
        <v>6</v>
      </c>
      <c r="B21" s="5"/>
      <c r="C21" s="22">
        <v>0</v>
      </c>
      <c r="D21" s="98">
        <v>0</v>
      </c>
      <c r="E21" s="23">
        <v>2</v>
      </c>
      <c r="F21" s="98">
        <v>1846</v>
      </c>
      <c r="G21" s="23">
        <v>8</v>
      </c>
      <c r="H21" s="98">
        <v>110992.95</v>
      </c>
      <c r="I21" s="23"/>
      <c r="J21" s="25"/>
      <c r="K21" s="23">
        <f t="shared" si="0"/>
        <v>10</v>
      </c>
      <c r="L21" s="78">
        <f t="shared" si="0"/>
        <v>112838.95</v>
      </c>
      <c r="M21" s="14"/>
      <c r="N21" s="36">
        <f>L21/L41</f>
        <v>6.5944225872132334E-2</v>
      </c>
    </row>
    <row r="22" spans="1:17" ht="15" customHeight="1" x14ac:dyDescent="0.45">
      <c r="A22" s="1" t="s">
        <v>7</v>
      </c>
      <c r="B22" s="5"/>
      <c r="C22" s="22">
        <v>0</v>
      </c>
      <c r="D22" s="86">
        <v>0</v>
      </c>
      <c r="E22" s="23">
        <v>0</v>
      </c>
      <c r="F22" s="86">
        <v>0</v>
      </c>
      <c r="G22" s="23">
        <v>3</v>
      </c>
      <c r="H22" s="98">
        <v>1074557.03</v>
      </c>
      <c r="I22" s="23"/>
      <c r="J22" s="25"/>
      <c r="K22" s="23">
        <f t="shared" si="0"/>
        <v>3</v>
      </c>
      <c r="L22" s="78">
        <f t="shared" si="0"/>
        <v>1074557.03</v>
      </c>
      <c r="M22" s="14"/>
      <c r="N22" s="36">
        <f>L22/L41</f>
        <v>0.62798201772355811</v>
      </c>
    </row>
    <row r="23" spans="1:17" ht="15" customHeight="1" x14ac:dyDescent="0.45">
      <c r="A23" s="1" t="s">
        <v>33</v>
      </c>
      <c r="B23" s="5"/>
      <c r="C23" s="22">
        <v>0</v>
      </c>
      <c r="D23" s="98">
        <v>0</v>
      </c>
      <c r="E23" s="23">
        <v>0</v>
      </c>
      <c r="F23" s="86">
        <v>0</v>
      </c>
      <c r="G23" s="23">
        <v>5</v>
      </c>
      <c r="H23" s="98">
        <v>220000</v>
      </c>
      <c r="I23" s="23"/>
      <c r="J23" s="25"/>
      <c r="K23" s="23">
        <f t="shared" si="0"/>
        <v>5</v>
      </c>
      <c r="L23" s="78">
        <f t="shared" si="0"/>
        <v>220000</v>
      </c>
      <c r="M23" s="14"/>
      <c r="N23" s="36">
        <f>L23/L41</f>
        <v>0.12857022944532109</v>
      </c>
    </row>
    <row r="24" spans="1:17" ht="15" customHeight="1" x14ac:dyDescent="0.45">
      <c r="A24" s="1" t="s">
        <v>32</v>
      </c>
      <c r="B24" s="5"/>
      <c r="C24" s="22">
        <v>0</v>
      </c>
      <c r="D24" s="86">
        <v>0</v>
      </c>
      <c r="E24" s="23">
        <v>0</v>
      </c>
      <c r="F24" s="86">
        <v>0</v>
      </c>
      <c r="G24" s="23">
        <v>1</v>
      </c>
      <c r="H24" s="98">
        <v>2190</v>
      </c>
      <c r="I24" s="23"/>
      <c r="J24" s="25"/>
      <c r="K24" s="23">
        <f t="shared" si="0"/>
        <v>1</v>
      </c>
      <c r="L24" s="78">
        <f t="shared" si="0"/>
        <v>2190</v>
      </c>
      <c r="M24" s="14"/>
      <c r="N24" s="36">
        <f>L24/L41</f>
        <v>1.2798581931147872E-3</v>
      </c>
    </row>
    <row r="25" spans="1:17" ht="31.5" customHeight="1" x14ac:dyDescent="0.45">
      <c r="A25" s="3" t="s">
        <v>8</v>
      </c>
      <c r="B25" s="5"/>
      <c r="C25" s="47">
        <f t="shared" ref="C25:H25" si="1">SUM(C18:C24)</f>
        <v>3</v>
      </c>
      <c r="D25" s="86">
        <f t="shared" si="1"/>
        <v>13824.6</v>
      </c>
      <c r="E25" s="47">
        <v>0</v>
      </c>
      <c r="F25" s="86">
        <f>SUM(F18:F24)</f>
        <v>1846</v>
      </c>
      <c r="G25" s="47">
        <f t="shared" si="1"/>
        <v>26</v>
      </c>
      <c r="H25" s="86">
        <f t="shared" si="1"/>
        <v>1463110.97</v>
      </c>
      <c r="I25" s="37">
        <f t="shared" ref="I25:J25" si="2">SUM(I18:I22)</f>
        <v>0</v>
      </c>
      <c r="J25" s="25">
        <f t="shared" si="2"/>
        <v>0</v>
      </c>
      <c r="K25" s="47">
        <f>SUM(K18:K24)</f>
        <v>31</v>
      </c>
      <c r="L25" s="78">
        <f>SUM(L18:L24)</f>
        <v>1478781.57</v>
      </c>
      <c r="M25" s="27"/>
      <c r="N25" s="63"/>
    </row>
    <row r="26" spans="1:17" ht="31.5" customHeight="1" x14ac:dyDescent="0.45">
      <c r="A26" s="4" t="s">
        <v>39</v>
      </c>
      <c r="B26" s="5"/>
      <c r="C26" s="12" t="s">
        <v>1</v>
      </c>
      <c r="D26" s="79"/>
      <c r="E26" s="12" t="s">
        <v>1</v>
      </c>
      <c r="F26" s="79"/>
      <c r="G26" s="12" t="s">
        <v>1</v>
      </c>
      <c r="H26" s="79"/>
      <c r="I26" s="12" t="s">
        <v>1</v>
      </c>
      <c r="J26" s="2"/>
      <c r="K26" s="12" t="s">
        <v>1</v>
      </c>
      <c r="L26" s="79"/>
      <c r="M26" s="27"/>
      <c r="N26" s="63"/>
    </row>
    <row r="27" spans="1:17" ht="31.5" customHeight="1" x14ac:dyDescent="0.45">
      <c r="A27" s="24" t="s">
        <v>4</v>
      </c>
      <c r="B27" s="5"/>
      <c r="C27" s="22">
        <v>0</v>
      </c>
      <c r="D27" s="86">
        <v>0</v>
      </c>
      <c r="E27" s="23">
        <v>1</v>
      </c>
      <c r="F27" s="98">
        <v>1204</v>
      </c>
      <c r="G27" s="23">
        <v>1</v>
      </c>
      <c r="H27" s="98">
        <v>3187.5</v>
      </c>
      <c r="I27" s="23"/>
      <c r="J27" s="25"/>
      <c r="K27" s="23">
        <f>SUM(C27+E27+G27)</f>
        <v>2</v>
      </c>
      <c r="L27" s="78">
        <f>SUM(D27+F27+H27)</f>
        <v>4391.5</v>
      </c>
      <c r="M27" s="14"/>
      <c r="N27" s="36">
        <f>L27/L41</f>
        <v>2.5664371027687614E-3</v>
      </c>
    </row>
    <row r="28" spans="1:17" ht="31.5" customHeight="1" x14ac:dyDescent="0.45">
      <c r="A28" s="1" t="s">
        <v>31</v>
      </c>
      <c r="B28" s="5"/>
      <c r="C28" s="22">
        <v>0</v>
      </c>
      <c r="D28" s="86">
        <v>0</v>
      </c>
      <c r="E28" s="23">
        <v>0</v>
      </c>
      <c r="F28" s="86">
        <v>0</v>
      </c>
      <c r="G28" s="23">
        <v>0</v>
      </c>
      <c r="H28" s="80">
        <v>0</v>
      </c>
      <c r="I28" s="23"/>
      <c r="J28" s="25"/>
      <c r="K28" s="23">
        <f t="shared" ref="K28:L30" si="3">SUM(C28+E28+G28)</f>
        <v>0</v>
      </c>
      <c r="L28" s="78">
        <f t="shared" si="3"/>
        <v>0</v>
      </c>
      <c r="M28" s="14"/>
      <c r="N28" s="36">
        <f>L28/L41</f>
        <v>0</v>
      </c>
    </row>
    <row r="29" spans="1:17" ht="31.5" customHeight="1" x14ac:dyDescent="0.45">
      <c r="A29" s="1" t="s">
        <v>5</v>
      </c>
      <c r="B29" s="5"/>
      <c r="C29" s="22">
        <v>1</v>
      </c>
      <c r="D29" s="98">
        <v>60306.65</v>
      </c>
      <c r="E29" s="23">
        <v>0</v>
      </c>
      <c r="F29" s="86">
        <v>0</v>
      </c>
      <c r="G29" s="23">
        <v>2</v>
      </c>
      <c r="H29" s="80">
        <v>6400.75</v>
      </c>
      <c r="I29" s="23"/>
      <c r="J29" s="25"/>
      <c r="K29" s="23">
        <f t="shared" si="3"/>
        <v>3</v>
      </c>
      <c r="L29" s="78">
        <f t="shared" si="3"/>
        <v>66707.399999999994</v>
      </c>
      <c r="M29" s="14"/>
      <c r="N29" s="36">
        <f>L29/L41</f>
        <v>3.8984480562276415E-2</v>
      </c>
    </row>
    <row r="30" spans="1:17" ht="31.5" customHeight="1" x14ac:dyDescent="0.45">
      <c r="A30" s="1" t="s">
        <v>6</v>
      </c>
      <c r="B30" s="5"/>
      <c r="C30" s="22">
        <v>1</v>
      </c>
      <c r="D30" s="98">
        <v>18597.599999999999</v>
      </c>
      <c r="E30" s="23">
        <v>0</v>
      </c>
      <c r="F30" s="98">
        <v>0</v>
      </c>
      <c r="G30" s="23">
        <v>5</v>
      </c>
      <c r="H30" s="80">
        <v>142649</v>
      </c>
      <c r="I30" s="23"/>
      <c r="J30" s="25"/>
      <c r="K30" s="23">
        <f t="shared" si="3"/>
        <v>6</v>
      </c>
      <c r="L30" s="78">
        <f t="shared" si="3"/>
        <v>161246.6</v>
      </c>
      <c r="M30" s="14"/>
      <c r="N30" s="36">
        <f>L30/L41</f>
        <v>9.4234147087626868E-2</v>
      </c>
    </row>
    <row r="31" spans="1:17" ht="15.75" customHeight="1" x14ac:dyDescent="0.45">
      <c r="A31" s="3" t="s">
        <v>40</v>
      </c>
      <c r="B31" s="5"/>
      <c r="C31" s="47">
        <f>SUM(C26:C30)</f>
        <v>2</v>
      </c>
      <c r="D31" s="86">
        <f>SUM(D27:D30)</f>
        <v>78904.25</v>
      </c>
      <c r="E31" s="47">
        <v>0</v>
      </c>
      <c r="F31" s="86">
        <f>SUM(F27:F30)</f>
        <v>1204</v>
      </c>
      <c r="G31" s="47">
        <f>SUM(G27:G30)</f>
        <v>8</v>
      </c>
      <c r="H31" s="86">
        <f>SUM(H27:H30)</f>
        <v>152237.25</v>
      </c>
      <c r="I31" s="37">
        <f>SUM(I26:I30)</f>
        <v>0</v>
      </c>
      <c r="J31" s="25">
        <f>SUM(J26:J30)</f>
        <v>0</v>
      </c>
      <c r="K31" s="47">
        <f>SUM(K26:K30)</f>
        <v>11</v>
      </c>
      <c r="L31" s="78">
        <f>SUM(L26:L30)</f>
        <v>232345.5</v>
      </c>
      <c r="M31" s="27"/>
      <c r="N31" s="63"/>
    </row>
    <row r="32" spans="1:17" s="26" customFormat="1" ht="15.75" customHeight="1" x14ac:dyDescent="0.45">
      <c r="A32" s="33"/>
      <c r="B32" s="51"/>
      <c r="C32" s="57"/>
      <c r="D32" s="87"/>
      <c r="E32" s="57"/>
      <c r="F32" s="87"/>
      <c r="G32" s="57"/>
      <c r="H32" s="87"/>
      <c r="I32" s="58"/>
      <c r="J32" s="34"/>
      <c r="K32" s="57"/>
      <c r="L32" s="80"/>
      <c r="M32" s="62"/>
      <c r="N32" s="63"/>
    </row>
    <row r="33" spans="1:14" ht="15" customHeight="1" x14ac:dyDescent="0.45">
      <c r="A33" s="3" t="s">
        <v>41</v>
      </c>
      <c r="B33" s="5"/>
      <c r="C33" s="47">
        <f>SUM(C25,C31)</f>
        <v>5</v>
      </c>
      <c r="D33" s="86">
        <f>SUM(D31,D25)</f>
        <v>92728.85</v>
      </c>
      <c r="E33" s="47">
        <f>SUM(E25,E31)</f>
        <v>0</v>
      </c>
      <c r="F33" s="86">
        <f>SUM(F31,F25)</f>
        <v>3050</v>
      </c>
      <c r="G33" s="47">
        <f>SUM(G25,G31)</f>
        <v>34</v>
      </c>
      <c r="H33" s="86">
        <f>SUM(H31,H25)</f>
        <v>1615348.22</v>
      </c>
      <c r="I33" s="37">
        <f>SUM(I27:I30)</f>
        <v>0</v>
      </c>
      <c r="J33" s="25">
        <f>SUM(J27:J30)</f>
        <v>0</v>
      </c>
      <c r="K33" s="47">
        <f>SUM(K25,K31)</f>
        <v>42</v>
      </c>
      <c r="L33" s="78">
        <f>SUM(L25,L31)</f>
        <v>1711127.07</v>
      </c>
      <c r="M33" s="27"/>
      <c r="N33" s="64"/>
    </row>
    <row r="34" spans="1:14" s="26" customFormat="1" ht="15" customHeight="1" x14ac:dyDescent="0.45">
      <c r="A34" s="33"/>
      <c r="B34" s="51"/>
      <c r="C34" s="52"/>
      <c r="D34" s="88"/>
      <c r="E34" s="52"/>
      <c r="F34" s="88"/>
      <c r="G34" s="52"/>
      <c r="H34" s="88"/>
      <c r="I34" s="54"/>
      <c r="J34" s="53"/>
      <c r="K34" s="52"/>
      <c r="L34" s="81"/>
      <c r="M34" s="35"/>
      <c r="N34" s="64"/>
    </row>
    <row r="35" spans="1:14" ht="15" customHeight="1" x14ac:dyDescent="0.45">
      <c r="A35" s="4" t="s">
        <v>18</v>
      </c>
      <c r="B35" s="5"/>
      <c r="C35" s="12" t="s">
        <v>1</v>
      </c>
      <c r="D35" s="79"/>
      <c r="E35" s="12" t="s">
        <v>1</v>
      </c>
      <c r="F35" s="79"/>
      <c r="G35" s="12" t="s">
        <v>1</v>
      </c>
      <c r="H35" s="79"/>
      <c r="I35" s="12" t="s">
        <v>1</v>
      </c>
      <c r="J35" s="2"/>
      <c r="K35" s="12" t="s">
        <v>1</v>
      </c>
      <c r="L35" s="79"/>
      <c r="M35" s="14"/>
      <c r="N35" s="64"/>
    </row>
    <row r="36" spans="1:14" ht="15.75" customHeight="1" x14ac:dyDescent="0.5">
      <c r="A36" s="1" t="s">
        <v>10</v>
      </c>
      <c r="B36" s="5"/>
      <c r="C36" s="22"/>
      <c r="D36" s="86"/>
      <c r="E36" s="23"/>
      <c r="F36" s="86"/>
      <c r="G36" s="23"/>
      <c r="H36" s="98">
        <v>0</v>
      </c>
      <c r="I36" s="23"/>
      <c r="J36" s="25"/>
      <c r="K36" s="23"/>
      <c r="L36" s="78">
        <f>SUM(D36,F36,H36)</f>
        <v>0</v>
      </c>
      <c r="M36" s="27"/>
      <c r="N36" s="65">
        <f>L36/L41</f>
        <v>0</v>
      </c>
    </row>
    <row r="37" spans="1:14" ht="15" customHeight="1" x14ac:dyDescent="0.5">
      <c r="A37" s="1" t="s">
        <v>20</v>
      </c>
      <c r="B37" s="5"/>
      <c r="C37" s="22"/>
      <c r="D37" s="86"/>
      <c r="E37" s="23"/>
      <c r="F37" s="86"/>
      <c r="G37" s="23"/>
      <c r="H37" s="86"/>
      <c r="I37" s="23"/>
      <c r="J37" s="25"/>
      <c r="K37" s="23"/>
      <c r="L37" s="78"/>
      <c r="M37" s="27"/>
      <c r="N37" s="65">
        <v>0</v>
      </c>
    </row>
    <row r="38" spans="1:14" ht="15" customHeight="1" x14ac:dyDescent="0.5">
      <c r="A38" s="1" t="s">
        <v>42</v>
      </c>
      <c r="B38" s="5"/>
      <c r="C38" s="22"/>
      <c r="D38" s="86"/>
      <c r="E38" s="23"/>
      <c r="F38" s="86"/>
      <c r="G38" s="23"/>
      <c r="H38" s="98">
        <v>0</v>
      </c>
      <c r="I38" s="23"/>
      <c r="J38" s="25"/>
      <c r="K38" s="23"/>
      <c r="L38" s="78">
        <v>0</v>
      </c>
      <c r="M38" s="27"/>
      <c r="N38" s="65">
        <f>L38/L41</f>
        <v>0</v>
      </c>
    </row>
    <row r="39" spans="1:14" ht="15.75" customHeight="1" x14ac:dyDescent="0.5">
      <c r="A39" s="1" t="s">
        <v>11</v>
      </c>
      <c r="B39" s="5"/>
      <c r="C39" s="22"/>
      <c r="D39" s="86"/>
      <c r="E39" s="23"/>
      <c r="F39" s="86"/>
      <c r="G39" s="23"/>
      <c r="H39" s="86"/>
      <c r="I39" s="23"/>
      <c r="J39" s="25"/>
      <c r="K39" s="23"/>
      <c r="L39" s="78"/>
      <c r="M39" s="27"/>
      <c r="N39" s="65">
        <v>0</v>
      </c>
    </row>
    <row r="40" spans="1:14" ht="31.5" customHeight="1" x14ac:dyDescent="0.45">
      <c r="A40" s="3" t="s">
        <v>19</v>
      </c>
      <c r="B40" s="5"/>
      <c r="C40" s="37">
        <f>SUM(C36:C39)</f>
        <v>0</v>
      </c>
      <c r="D40" s="86">
        <v>0</v>
      </c>
      <c r="E40" s="37">
        <f>SUM(E36:E39)</f>
        <v>0</v>
      </c>
      <c r="F40" s="86">
        <v>0</v>
      </c>
      <c r="G40" s="50">
        <f>SUM(G36:G39)</f>
        <v>0</v>
      </c>
      <c r="H40" s="89">
        <f>SUM(H36:H39)</f>
        <v>0</v>
      </c>
      <c r="I40" s="37">
        <f>SUM(I31:I39)</f>
        <v>0</v>
      </c>
      <c r="J40" s="25">
        <f>SUM(J31:J39)</f>
        <v>0</v>
      </c>
      <c r="K40" s="49">
        <f>SUM(C40,E40,G40)</f>
        <v>0</v>
      </c>
      <c r="L40" s="78">
        <f>SUM(L36:L39)</f>
        <v>0</v>
      </c>
      <c r="M40" s="14"/>
    </row>
    <row r="41" spans="1:14" ht="31.5" customHeight="1" x14ac:dyDescent="0.45">
      <c r="A41" s="32" t="s">
        <v>36</v>
      </c>
      <c r="B41" s="5"/>
      <c r="C41" s="61">
        <f>SUM(C33,C40)</f>
        <v>5</v>
      </c>
      <c r="D41" s="86">
        <f>SUM(D25,D31,D40)</f>
        <v>92728.85</v>
      </c>
      <c r="E41" s="61">
        <f>SUM(E33,E40)</f>
        <v>0</v>
      </c>
      <c r="F41" s="86">
        <f>SUM(F25,F31,F40)</f>
        <v>3050</v>
      </c>
      <c r="G41" s="56">
        <f>SUM(G33,G40)</f>
        <v>34</v>
      </c>
      <c r="H41" s="86">
        <f>SUM(H33,H40)</f>
        <v>1615348.22</v>
      </c>
      <c r="I41" s="38">
        <f>SUM(I25+I40)</f>
        <v>0</v>
      </c>
      <c r="J41" s="25">
        <f>SUM(J25+J40)</f>
        <v>0</v>
      </c>
      <c r="K41" s="61">
        <f>SUM(K33,K40)</f>
        <v>42</v>
      </c>
      <c r="L41" s="78">
        <f>SUM(L33,L40)</f>
        <v>1711127.07</v>
      </c>
      <c r="M41" s="14"/>
      <c r="N41" s="55">
        <f>SUM(N18:N40)</f>
        <v>1</v>
      </c>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3CD68-CBD4-4481-982D-C3978B4FDE67}">
  <sheetPr>
    <pageSetUpPr fitToPage="1"/>
  </sheetPr>
  <dimension ref="A6:Q41"/>
  <sheetViews>
    <sheetView topLeftCell="A19"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59"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59"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48</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74"/>
      <c r="G13" s="17"/>
      <c r="H13" s="84"/>
      <c r="I13" s="17"/>
      <c r="J13" s="17"/>
      <c r="K13" s="17"/>
      <c r="L13" s="74"/>
      <c r="M13" s="29"/>
      <c r="N13" s="11"/>
    </row>
    <row r="14" spans="1:14" ht="21" customHeight="1" x14ac:dyDescent="0.55000000000000004">
      <c r="A14" s="40"/>
      <c r="B14" s="15"/>
      <c r="C14" s="18"/>
      <c r="D14" s="85"/>
      <c r="E14" s="19"/>
      <c r="F14" s="75"/>
      <c r="G14" s="19"/>
      <c r="H14" s="85"/>
      <c r="I14" s="19"/>
      <c r="J14" s="19"/>
      <c r="K14" s="19"/>
      <c r="L14" s="75"/>
      <c r="M14" s="30"/>
      <c r="N14" s="31"/>
    </row>
    <row r="15" spans="1:14" ht="26.25" customHeight="1" x14ac:dyDescent="0.45">
      <c r="A15" s="41"/>
      <c r="B15" s="5"/>
      <c r="C15" s="20"/>
      <c r="D15" s="91"/>
      <c r="E15" s="9"/>
      <c r="F15" s="90"/>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76" t="s">
        <v>3</v>
      </c>
      <c r="M16" s="14"/>
      <c r="N16" s="180"/>
    </row>
    <row r="17" spans="1:17" ht="15" customHeight="1" x14ac:dyDescent="0.45">
      <c r="A17" s="4" t="s">
        <v>9</v>
      </c>
      <c r="B17" s="5"/>
      <c r="C17" s="12" t="s">
        <v>1</v>
      </c>
      <c r="D17" s="79"/>
      <c r="E17" s="12" t="s">
        <v>1</v>
      </c>
      <c r="F17" s="79"/>
      <c r="G17" s="12" t="s">
        <v>1</v>
      </c>
      <c r="H17" s="77"/>
      <c r="I17" s="12" t="s">
        <v>1</v>
      </c>
      <c r="J17" s="2"/>
      <c r="K17" s="12" t="s">
        <v>1</v>
      </c>
      <c r="L17" s="79"/>
      <c r="M17" s="14"/>
      <c r="N17" s="60"/>
    </row>
    <row r="18" spans="1:17" ht="15" customHeight="1" x14ac:dyDescent="0.45">
      <c r="A18" s="24" t="s">
        <v>4</v>
      </c>
      <c r="B18" s="5"/>
      <c r="C18" s="22">
        <v>1</v>
      </c>
      <c r="D18" s="98">
        <v>5350</v>
      </c>
      <c r="E18" s="23">
        <v>0</v>
      </c>
      <c r="F18" s="78">
        <v>0</v>
      </c>
      <c r="G18" s="23">
        <v>3</v>
      </c>
      <c r="H18" s="98">
        <v>4212.38</v>
      </c>
      <c r="I18" s="23"/>
      <c r="J18" s="25"/>
      <c r="K18" s="23">
        <f>SUM(C18+E18+G18)</f>
        <v>4</v>
      </c>
      <c r="L18" s="78">
        <f>SUM(D18+F18+H18)</f>
        <v>9562.380000000001</v>
      </c>
      <c r="M18" s="14"/>
      <c r="N18" s="36">
        <f>L18/L41</f>
        <v>7.5375697884263338E-3</v>
      </c>
      <c r="Q18" s="26"/>
    </row>
    <row r="19" spans="1:17" ht="15" customHeight="1" x14ac:dyDescent="0.45">
      <c r="A19" s="1" t="s">
        <v>31</v>
      </c>
      <c r="B19" s="5"/>
      <c r="C19" s="22">
        <v>0</v>
      </c>
      <c r="D19" s="86">
        <v>0</v>
      </c>
      <c r="E19" s="23">
        <v>0</v>
      </c>
      <c r="F19" s="86">
        <v>0</v>
      </c>
      <c r="G19" s="23">
        <v>0</v>
      </c>
      <c r="H19" s="86">
        <v>0</v>
      </c>
      <c r="I19" s="23"/>
      <c r="J19" s="25"/>
      <c r="K19" s="23">
        <f t="shared" ref="K19:L24" si="0">SUM(C19+E19+G19)</f>
        <v>0</v>
      </c>
      <c r="L19" s="78">
        <f t="shared" si="0"/>
        <v>0</v>
      </c>
      <c r="M19" s="14"/>
      <c r="N19" s="36">
        <f>L19/L41</f>
        <v>0</v>
      </c>
    </row>
    <row r="20" spans="1:17" ht="15" customHeight="1" x14ac:dyDescent="0.45">
      <c r="A20" s="1" t="s">
        <v>5</v>
      </c>
      <c r="B20" s="5"/>
      <c r="C20" s="22">
        <v>1</v>
      </c>
      <c r="D20" s="98">
        <v>3678.4</v>
      </c>
      <c r="E20" s="23">
        <v>0</v>
      </c>
      <c r="F20" s="78">
        <v>0</v>
      </c>
      <c r="G20" s="23">
        <v>5</v>
      </c>
      <c r="H20" s="98">
        <v>109510.62</v>
      </c>
      <c r="I20" s="23"/>
      <c r="J20" s="25"/>
      <c r="K20" s="23">
        <f t="shared" si="0"/>
        <v>6</v>
      </c>
      <c r="L20" s="78">
        <f t="shared" si="0"/>
        <v>113189.01999999999</v>
      </c>
      <c r="M20" s="14"/>
      <c r="N20" s="36">
        <f>L20/L41</f>
        <v>8.9221526182141256E-2</v>
      </c>
    </row>
    <row r="21" spans="1:17" ht="15" customHeight="1" x14ac:dyDescent="0.45">
      <c r="A21" s="1" t="s">
        <v>6</v>
      </c>
      <c r="B21" s="5"/>
      <c r="C21" s="22">
        <v>0</v>
      </c>
      <c r="D21" s="86">
        <v>0</v>
      </c>
      <c r="E21" s="23">
        <v>2</v>
      </c>
      <c r="F21" s="98">
        <v>48444</v>
      </c>
      <c r="G21" s="23">
        <v>11</v>
      </c>
      <c r="H21" s="98">
        <v>102695.97</v>
      </c>
      <c r="I21" s="23"/>
      <c r="J21" s="25"/>
      <c r="K21" s="23">
        <f t="shared" si="0"/>
        <v>13</v>
      </c>
      <c r="L21" s="78">
        <f t="shared" si="0"/>
        <v>151139.97</v>
      </c>
      <c r="M21" s="14"/>
      <c r="N21" s="36">
        <f>L21/L41</f>
        <v>0.1191364567916839</v>
      </c>
    </row>
    <row r="22" spans="1:17" ht="15" customHeight="1" x14ac:dyDescent="0.45">
      <c r="A22" s="1" t="s">
        <v>7</v>
      </c>
      <c r="B22" s="5"/>
      <c r="C22" s="22">
        <v>0</v>
      </c>
      <c r="D22" s="86">
        <v>0</v>
      </c>
      <c r="E22" s="23">
        <v>0</v>
      </c>
      <c r="F22" s="78">
        <v>0</v>
      </c>
      <c r="G22" s="23">
        <v>1</v>
      </c>
      <c r="H22" s="98">
        <v>3806.91</v>
      </c>
      <c r="I22" s="23"/>
      <c r="J22" s="25"/>
      <c r="K22" s="23">
        <f t="shared" si="0"/>
        <v>1</v>
      </c>
      <c r="L22" s="78">
        <f t="shared" si="0"/>
        <v>3806.91</v>
      </c>
      <c r="M22" s="14"/>
      <c r="N22" s="36">
        <f>L22/L41</f>
        <v>3.00080626405331E-3</v>
      </c>
    </row>
    <row r="23" spans="1:17" ht="15" customHeight="1" x14ac:dyDescent="0.45">
      <c r="A23" s="1" t="s">
        <v>33</v>
      </c>
      <c r="B23" s="5"/>
      <c r="C23" s="22">
        <v>2</v>
      </c>
      <c r="D23" s="98">
        <v>25145</v>
      </c>
      <c r="E23" s="23">
        <v>1</v>
      </c>
      <c r="F23" s="98">
        <v>6000</v>
      </c>
      <c r="G23" s="23">
        <v>6</v>
      </c>
      <c r="H23" s="98">
        <v>134822.89000000001</v>
      </c>
      <c r="I23" s="23"/>
      <c r="J23" s="25"/>
      <c r="K23" s="23">
        <f t="shared" si="0"/>
        <v>9</v>
      </c>
      <c r="L23" s="78">
        <f t="shared" si="0"/>
        <v>165967.89000000001</v>
      </c>
      <c r="M23" s="14"/>
      <c r="N23" s="36">
        <f>L23/L41</f>
        <v>0.13082460156497283</v>
      </c>
    </row>
    <row r="24" spans="1:17" ht="15" customHeight="1" x14ac:dyDescent="0.45">
      <c r="A24" s="1" t="s">
        <v>32</v>
      </c>
      <c r="B24" s="5"/>
      <c r="C24" s="22">
        <v>0</v>
      </c>
      <c r="D24" s="86">
        <v>0</v>
      </c>
      <c r="E24" s="23">
        <v>0</v>
      </c>
      <c r="F24" s="78">
        <v>0</v>
      </c>
      <c r="G24" s="23">
        <v>1</v>
      </c>
      <c r="H24" s="98">
        <v>13277.8</v>
      </c>
      <c r="I24" s="23"/>
      <c r="J24" s="25"/>
      <c r="K24" s="23">
        <f t="shared" si="0"/>
        <v>1</v>
      </c>
      <c r="L24" s="78">
        <f t="shared" si="0"/>
        <v>13277.8</v>
      </c>
      <c r="M24" s="14"/>
      <c r="N24" s="36">
        <f>L24/L41</f>
        <v>1.0466258832713944E-2</v>
      </c>
    </row>
    <row r="25" spans="1:17" ht="31.5" customHeight="1" x14ac:dyDescent="0.45">
      <c r="A25" s="3" t="s">
        <v>8</v>
      </c>
      <c r="B25" s="5"/>
      <c r="C25" s="47">
        <f t="shared" ref="C25:H25" si="1">SUM(C18:C24)</f>
        <v>4</v>
      </c>
      <c r="D25" s="86">
        <f t="shared" si="1"/>
        <v>34173.4</v>
      </c>
      <c r="E25" s="47">
        <v>0</v>
      </c>
      <c r="F25" s="78">
        <f>SUM(F18:F24)</f>
        <v>54444</v>
      </c>
      <c r="G25" s="47">
        <f t="shared" si="1"/>
        <v>27</v>
      </c>
      <c r="H25" s="86">
        <f t="shared" si="1"/>
        <v>368326.57</v>
      </c>
      <c r="I25" s="37">
        <f t="shared" ref="I25:J25" si="2">SUM(I18:I22)</f>
        <v>0</v>
      </c>
      <c r="J25" s="25">
        <f t="shared" si="2"/>
        <v>0</v>
      </c>
      <c r="K25" s="47">
        <f>SUM(K18:K24)</f>
        <v>34</v>
      </c>
      <c r="L25" s="78">
        <f>SUM(L18:L24)</f>
        <v>456943.97</v>
      </c>
      <c r="M25" s="27"/>
      <c r="N25" s="63"/>
    </row>
    <row r="26" spans="1:17" ht="31.5" customHeight="1" x14ac:dyDescent="0.45">
      <c r="A26" s="4" t="s">
        <v>39</v>
      </c>
      <c r="B26" s="5"/>
      <c r="C26" s="12" t="s">
        <v>1</v>
      </c>
      <c r="D26" s="79"/>
      <c r="E26" s="12" t="s">
        <v>1</v>
      </c>
      <c r="F26" s="79"/>
      <c r="G26" s="12" t="s">
        <v>1</v>
      </c>
      <c r="H26" s="79"/>
      <c r="I26" s="12" t="s">
        <v>1</v>
      </c>
      <c r="J26" s="2"/>
      <c r="K26" s="12" t="s">
        <v>1</v>
      </c>
      <c r="L26" s="79"/>
      <c r="M26" s="27"/>
      <c r="N26" s="63"/>
    </row>
    <row r="27" spans="1:17" ht="31.5" customHeight="1" x14ac:dyDescent="0.45">
      <c r="A27" s="24" t="s">
        <v>4</v>
      </c>
      <c r="B27" s="5"/>
      <c r="C27" s="22">
        <v>0</v>
      </c>
      <c r="D27" s="86">
        <v>0</v>
      </c>
      <c r="E27" s="23">
        <v>1</v>
      </c>
      <c r="F27" s="98">
        <v>229</v>
      </c>
      <c r="G27" s="23">
        <v>2</v>
      </c>
      <c r="H27" s="98">
        <v>14455.5</v>
      </c>
      <c r="I27" s="23"/>
      <c r="J27" s="25"/>
      <c r="K27" s="23">
        <f>SUM(C27+E27+G27)</f>
        <v>3</v>
      </c>
      <c r="L27" s="78">
        <f>SUM(D27+F27+H27)</f>
        <v>14684.5</v>
      </c>
      <c r="M27" s="14"/>
      <c r="N27" s="36">
        <f>L27/L41</f>
        <v>1.1575093602026534E-2</v>
      </c>
    </row>
    <row r="28" spans="1:17" ht="31.5" customHeight="1" x14ac:dyDescent="0.45">
      <c r="A28" s="1" t="s">
        <v>31</v>
      </c>
      <c r="B28" s="5"/>
      <c r="C28" s="22">
        <v>0</v>
      </c>
      <c r="D28" s="86">
        <v>0</v>
      </c>
      <c r="E28" s="23">
        <v>1</v>
      </c>
      <c r="F28" s="98">
        <v>9000</v>
      </c>
      <c r="G28" s="23">
        <v>0</v>
      </c>
      <c r="H28" s="86">
        <v>0</v>
      </c>
      <c r="I28" s="23"/>
      <c r="J28" s="25"/>
      <c r="K28" s="23">
        <f t="shared" ref="K28:L30" si="3">SUM(C28+E28+G28)</f>
        <v>1</v>
      </c>
      <c r="L28" s="78">
        <f t="shared" si="3"/>
        <v>9000</v>
      </c>
      <c r="M28" s="14"/>
      <c r="N28" s="36">
        <f>L28/L41</f>
        <v>7.0942723564465116E-3</v>
      </c>
    </row>
    <row r="29" spans="1:17" ht="31.5" customHeight="1" x14ac:dyDescent="0.45">
      <c r="A29" s="1" t="s">
        <v>5</v>
      </c>
      <c r="B29" s="5"/>
      <c r="C29" s="22">
        <v>1</v>
      </c>
      <c r="D29" s="98">
        <v>38926</v>
      </c>
      <c r="E29" s="23">
        <v>0</v>
      </c>
      <c r="F29" s="78">
        <v>0</v>
      </c>
      <c r="G29" s="23">
        <v>0</v>
      </c>
      <c r="H29" s="80">
        <v>0</v>
      </c>
      <c r="I29" s="23"/>
      <c r="J29" s="25"/>
      <c r="K29" s="23">
        <f t="shared" si="3"/>
        <v>1</v>
      </c>
      <c r="L29" s="78">
        <f t="shared" si="3"/>
        <v>38926</v>
      </c>
      <c r="M29" s="14"/>
      <c r="N29" s="36">
        <f>L29/L41</f>
        <v>3.0683516194115214E-2</v>
      </c>
    </row>
    <row r="30" spans="1:17" ht="31.5" customHeight="1" x14ac:dyDescent="0.45">
      <c r="A30" s="1" t="s">
        <v>6</v>
      </c>
      <c r="B30" s="5"/>
      <c r="C30" s="22">
        <v>1</v>
      </c>
      <c r="D30" s="98">
        <v>641056.92000000004</v>
      </c>
      <c r="E30" s="23">
        <v>1</v>
      </c>
      <c r="F30" s="98">
        <v>26624.15</v>
      </c>
      <c r="G30" s="23">
        <v>6</v>
      </c>
      <c r="H30" s="98">
        <v>81393.509999999995</v>
      </c>
      <c r="I30" s="23"/>
      <c r="J30" s="25"/>
      <c r="K30" s="23">
        <f t="shared" si="3"/>
        <v>8</v>
      </c>
      <c r="L30" s="78">
        <f t="shared" si="3"/>
        <v>749074.58000000007</v>
      </c>
      <c r="M30" s="14"/>
      <c r="N30" s="36">
        <f>L30/L41</f>
        <v>0.59045989842342017</v>
      </c>
    </row>
    <row r="31" spans="1:17" ht="15.75" customHeight="1" x14ac:dyDescent="0.45">
      <c r="A31" s="3" t="s">
        <v>40</v>
      </c>
      <c r="B31" s="5"/>
      <c r="C31" s="47">
        <f>SUM(C26:C30)</f>
        <v>2</v>
      </c>
      <c r="D31" s="86">
        <f>SUM(D27:D30)</f>
        <v>679982.92</v>
      </c>
      <c r="E31" s="47">
        <v>0</v>
      </c>
      <c r="F31" s="78">
        <v>0</v>
      </c>
      <c r="G31" s="47">
        <f>SUM(G27:G30)</f>
        <v>8</v>
      </c>
      <c r="H31" s="86">
        <f>SUM(H27:H30)</f>
        <v>95849.01</v>
      </c>
      <c r="I31" s="37">
        <f>SUM(I26:I30)</f>
        <v>0</v>
      </c>
      <c r="J31" s="25">
        <f>SUM(J26:J30)</f>
        <v>0</v>
      </c>
      <c r="K31" s="47">
        <f>SUM(K26:K30)</f>
        <v>13</v>
      </c>
      <c r="L31" s="78">
        <f>SUM(L26:L30)</f>
        <v>811685.08000000007</v>
      </c>
      <c r="M31" s="27"/>
      <c r="N31" s="63"/>
    </row>
    <row r="32" spans="1:17" s="26" customFormat="1" ht="15.75" customHeight="1" x14ac:dyDescent="0.45">
      <c r="A32" s="33"/>
      <c r="B32" s="51"/>
      <c r="C32" s="57"/>
      <c r="D32" s="87"/>
      <c r="E32" s="57"/>
      <c r="F32" s="80"/>
      <c r="G32" s="57"/>
      <c r="H32" s="87"/>
      <c r="I32" s="58"/>
      <c r="J32" s="34"/>
      <c r="K32" s="57"/>
      <c r="L32" s="80"/>
      <c r="M32" s="62"/>
      <c r="N32" s="63"/>
    </row>
    <row r="33" spans="1:14" ht="15" customHeight="1" x14ac:dyDescent="0.45">
      <c r="A33" s="3" t="s">
        <v>41</v>
      </c>
      <c r="B33" s="5"/>
      <c r="C33" s="47">
        <f>SUM(C25,C31)</f>
        <v>6</v>
      </c>
      <c r="D33" s="86">
        <f>SUM(D31,D25)</f>
        <v>714156.32000000007</v>
      </c>
      <c r="E33" s="47">
        <v>0</v>
      </c>
      <c r="F33" s="78">
        <f>SUM(F31,F25)</f>
        <v>54444</v>
      </c>
      <c r="G33" s="47">
        <f>SUM(G25,G31)</f>
        <v>35</v>
      </c>
      <c r="H33" s="86">
        <f>SUM(H31,H25)</f>
        <v>464175.58</v>
      </c>
      <c r="I33" s="37">
        <f>SUM(I27:I30)</f>
        <v>0</v>
      </c>
      <c r="J33" s="25">
        <f>SUM(J27:J30)</f>
        <v>0</v>
      </c>
      <c r="K33" s="47">
        <f>SUM(K25,K31)</f>
        <v>47</v>
      </c>
      <c r="L33" s="78">
        <f>SUM(L25,L31)</f>
        <v>1268629.05</v>
      </c>
      <c r="M33" s="27"/>
      <c r="N33" s="64"/>
    </row>
    <row r="34" spans="1:14" s="26" customFormat="1" ht="15" customHeight="1" x14ac:dyDescent="0.45">
      <c r="A34" s="33"/>
      <c r="B34" s="51"/>
      <c r="C34" s="52"/>
      <c r="D34" s="88"/>
      <c r="E34" s="52"/>
      <c r="F34" s="81"/>
      <c r="G34" s="52"/>
      <c r="H34" s="88"/>
      <c r="I34" s="54"/>
      <c r="J34" s="53"/>
      <c r="K34" s="52"/>
      <c r="L34" s="81"/>
      <c r="M34" s="35"/>
      <c r="N34" s="64"/>
    </row>
    <row r="35" spans="1:14" ht="15" customHeight="1" x14ac:dyDescent="0.45">
      <c r="A35" s="4" t="s">
        <v>18</v>
      </c>
      <c r="B35" s="5"/>
      <c r="C35" s="12" t="s">
        <v>1</v>
      </c>
      <c r="D35" s="79"/>
      <c r="E35" s="12" t="s">
        <v>1</v>
      </c>
      <c r="F35" s="79"/>
      <c r="G35" s="12" t="s">
        <v>1</v>
      </c>
      <c r="H35" s="79"/>
      <c r="I35" s="12" t="s">
        <v>1</v>
      </c>
      <c r="J35" s="2"/>
      <c r="K35" s="12" t="s">
        <v>1</v>
      </c>
      <c r="L35" s="79"/>
      <c r="M35" s="14"/>
      <c r="N35" s="64"/>
    </row>
    <row r="36" spans="1:14" ht="15.75" customHeight="1" x14ac:dyDescent="0.5">
      <c r="A36" s="1" t="s">
        <v>10</v>
      </c>
      <c r="B36" s="5"/>
      <c r="C36" s="22"/>
      <c r="D36" s="86"/>
      <c r="E36" s="23"/>
      <c r="F36" s="78"/>
      <c r="G36" s="23">
        <v>0</v>
      </c>
      <c r="H36" s="98">
        <v>0</v>
      </c>
      <c r="I36" s="23"/>
      <c r="J36" s="25"/>
      <c r="K36" s="23">
        <v>1</v>
      </c>
      <c r="L36" s="78">
        <f>SUM(D36,F36,H36)</f>
        <v>0</v>
      </c>
      <c r="M36" s="27"/>
      <c r="N36" s="65">
        <f>L36/L41</f>
        <v>0</v>
      </c>
    </row>
    <row r="37" spans="1:14" ht="15" customHeight="1" x14ac:dyDescent="0.5">
      <c r="A37" s="1" t="s">
        <v>20</v>
      </c>
      <c r="B37" s="5"/>
      <c r="C37" s="22"/>
      <c r="D37" s="86"/>
      <c r="E37" s="23"/>
      <c r="F37" s="78"/>
      <c r="G37" s="23"/>
      <c r="H37" s="86"/>
      <c r="I37" s="23"/>
      <c r="J37" s="25"/>
      <c r="K37" s="23"/>
      <c r="L37" s="78"/>
      <c r="M37" s="27"/>
      <c r="N37" s="65">
        <v>0</v>
      </c>
    </row>
    <row r="38" spans="1:14" ht="15" customHeight="1" x14ac:dyDescent="0.5">
      <c r="A38" s="1" t="s">
        <v>42</v>
      </c>
      <c r="B38" s="5"/>
      <c r="C38" s="22"/>
      <c r="D38" s="86"/>
      <c r="E38" s="23"/>
      <c r="F38" s="78"/>
      <c r="G38" s="23">
        <v>0</v>
      </c>
      <c r="H38" s="98">
        <v>0</v>
      </c>
      <c r="I38" s="23"/>
      <c r="J38" s="25"/>
      <c r="K38" s="23">
        <v>0</v>
      </c>
      <c r="L38" s="78">
        <f>SUM(D38,F38,H38)</f>
        <v>0</v>
      </c>
      <c r="M38" s="27"/>
      <c r="N38" s="65">
        <f>L38/L41</f>
        <v>0</v>
      </c>
    </row>
    <row r="39" spans="1:14" ht="15.75" customHeight="1" x14ac:dyDescent="0.5">
      <c r="A39" s="1" t="s">
        <v>11</v>
      </c>
      <c r="B39" s="5"/>
      <c r="C39" s="22"/>
      <c r="D39" s="86"/>
      <c r="E39" s="23"/>
      <c r="F39" s="78"/>
      <c r="G39" s="23"/>
      <c r="H39" s="86"/>
      <c r="I39" s="23"/>
      <c r="J39" s="25"/>
      <c r="K39" s="23"/>
      <c r="L39" s="78"/>
      <c r="M39" s="27"/>
      <c r="N39" s="65">
        <v>0</v>
      </c>
    </row>
    <row r="40" spans="1:14" ht="31.5" customHeight="1" x14ac:dyDescent="0.45">
      <c r="A40" s="3" t="s">
        <v>19</v>
      </c>
      <c r="B40" s="5"/>
      <c r="C40" s="37">
        <f>SUM(C36:C39)</f>
        <v>0</v>
      </c>
      <c r="D40" s="86">
        <v>0</v>
      </c>
      <c r="E40" s="37">
        <f>SUM(E36:E39)</f>
        <v>0</v>
      </c>
      <c r="F40" s="78">
        <v>0</v>
      </c>
      <c r="G40" s="50">
        <f>SUM(G36:G39)</f>
        <v>0</v>
      </c>
      <c r="H40" s="89">
        <f>SUM(H36:H39)</f>
        <v>0</v>
      </c>
      <c r="I40" s="37">
        <f>SUM(I31:I39)</f>
        <v>0</v>
      </c>
      <c r="J40" s="25">
        <f>SUM(J31:J39)</f>
        <v>0</v>
      </c>
      <c r="K40" s="49">
        <f>SUM(C40,E40,G40)</f>
        <v>0</v>
      </c>
      <c r="L40" s="78">
        <f>SUM(L36:L39)</f>
        <v>0</v>
      </c>
      <c r="M40" s="14"/>
    </row>
    <row r="41" spans="1:14" ht="31.5" customHeight="1" x14ac:dyDescent="0.45">
      <c r="A41" s="32" t="s">
        <v>36</v>
      </c>
      <c r="B41" s="5"/>
      <c r="C41" s="61">
        <f>SUM(C33,C40)</f>
        <v>6</v>
      </c>
      <c r="D41" s="86">
        <f>SUM(D25,D31,D40)</f>
        <v>714156.32000000007</v>
      </c>
      <c r="E41" s="61">
        <f>SUM(E33,E40)</f>
        <v>0</v>
      </c>
      <c r="F41" s="78">
        <f>SUM(F25,F31,F40)</f>
        <v>54444</v>
      </c>
      <c r="G41" s="56">
        <f>SUM(G33,G40)</f>
        <v>35</v>
      </c>
      <c r="H41" s="86">
        <f>SUM(H33,H40)</f>
        <v>464175.58</v>
      </c>
      <c r="I41" s="38">
        <f>SUM(I25+I40)</f>
        <v>0</v>
      </c>
      <c r="J41" s="25">
        <f>SUM(J25+J40)</f>
        <v>0</v>
      </c>
      <c r="K41" s="61">
        <f>SUM(K33,K40)</f>
        <v>47</v>
      </c>
      <c r="L41" s="78">
        <f>SUM(L33,L40)</f>
        <v>1268629.05</v>
      </c>
      <c r="M41" s="14"/>
      <c r="N41" s="55">
        <f>SUM(N18:N40)</f>
        <v>1</v>
      </c>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C4AFA-49F4-4E36-882C-6658A7E64EF4}">
  <sheetPr>
    <pageSetUpPr fitToPage="1"/>
  </sheetPr>
  <dimension ref="A6:Q41"/>
  <sheetViews>
    <sheetView topLeftCell="A17"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83"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59"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47</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84"/>
      <c r="G13" s="17"/>
      <c r="H13" s="84"/>
      <c r="I13" s="17"/>
      <c r="J13" s="17"/>
      <c r="K13" s="17"/>
      <c r="L13" s="74"/>
      <c r="M13" s="29"/>
      <c r="N13" s="11"/>
    </row>
    <row r="14" spans="1:14" ht="21" customHeight="1" x14ac:dyDescent="0.55000000000000004">
      <c r="A14" s="40"/>
      <c r="B14" s="15"/>
      <c r="C14" s="18"/>
      <c r="D14" s="85"/>
      <c r="E14" s="19"/>
      <c r="F14" s="85"/>
      <c r="G14" s="19"/>
      <c r="H14" s="85"/>
      <c r="I14" s="19"/>
      <c r="J14" s="19"/>
      <c r="K14" s="19"/>
      <c r="L14" s="75"/>
      <c r="M14" s="30"/>
      <c r="N14" s="31"/>
    </row>
    <row r="15" spans="1:14" ht="26.25" customHeight="1" x14ac:dyDescent="0.45">
      <c r="A15" s="41"/>
      <c r="B15" s="5"/>
      <c r="C15" s="20"/>
      <c r="D15" s="91"/>
      <c r="E15" s="9"/>
      <c r="F15" s="91"/>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76" t="s">
        <v>3</v>
      </c>
      <c r="M16" s="14"/>
      <c r="N16" s="180"/>
    </row>
    <row r="17" spans="1:17" ht="15" customHeight="1" x14ac:dyDescent="0.45">
      <c r="A17" s="4" t="s">
        <v>9</v>
      </c>
      <c r="B17" s="5"/>
      <c r="C17" s="12" t="s">
        <v>1</v>
      </c>
      <c r="D17" s="79"/>
      <c r="E17" s="12" t="s">
        <v>1</v>
      </c>
      <c r="F17" s="79"/>
      <c r="G17" s="12" t="s">
        <v>1</v>
      </c>
      <c r="H17" s="77"/>
      <c r="I17" s="12" t="s">
        <v>1</v>
      </c>
      <c r="J17" s="2"/>
      <c r="K17" s="12" t="s">
        <v>1</v>
      </c>
      <c r="L17" s="79"/>
      <c r="M17" s="14"/>
      <c r="N17" s="60"/>
    </row>
    <row r="18" spans="1:17" ht="15" customHeight="1" x14ac:dyDescent="0.45">
      <c r="A18" s="24" t="s">
        <v>4</v>
      </c>
      <c r="B18" s="5"/>
      <c r="C18" s="22">
        <v>1</v>
      </c>
      <c r="D18" s="98">
        <v>3510</v>
      </c>
      <c r="E18" s="23">
        <v>0</v>
      </c>
      <c r="F18" s="86">
        <v>0</v>
      </c>
      <c r="G18" s="23">
        <v>2</v>
      </c>
      <c r="H18" s="98">
        <v>3850.48</v>
      </c>
      <c r="I18" s="23"/>
      <c r="J18" s="25"/>
      <c r="K18" s="23">
        <f>SUM(C18+E18+G18)</f>
        <v>3</v>
      </c>
      <c r="L18" s="78">
        <f>SUM(D18+F18+H18)</f>
        <v>7360.48</v>
      </c>
      <c r="M18" s="14"/>
      <c r="N18" s="36">
        <f>L18/L41</f>
        <v>6.9951382018018224E-3</v>
      </c>
      <c r="Q18" s="26"/>
    </row>
    <row r="19" spans="1:17" ht="15" customHeight="1" x14ac:dyDescent="0.45">
      <c r="A19" s="1" t="s">
        <v>31</v>
      </c>
      <c r="B19" s="5"/>
      <c r="C19" s="22">
        <v>0</v>
      </c>
      <c r="D19" s="86">
        <v>0</v>
      </c>
      <c r="E19" s="23">
        <v>0</v>
      </c>
      <c r="F19" s="86">
        <v>0</v>
      </c>
      <c r="G19" s="23">
        <v>0</v>
      </c>
      <c r="H19" s="86">
        <v>0</v>
      </c>
      <c r="I19" s="23"/>
      <c r="J19" s="25"/>
      <c r="K19" s="23">
        <f t="shared" ref="K19:L24" si="0">SUM(C19+E19+G19)</f>
        <v>0</v>
      </c>
      <c r="L19" s="78">
        <f>SUM(D19+F28+H19)</f>
        <v>0</v>
      </c>
      <c r="M19" s="14"/>
      <c r="N19" s="36">
        <f>L19/L41</f>
        <v>0</v>
      </c>
    </row>
    <row r="20" spans="1:17" ht="15" customHeight="1" x14ac:dyDescent="0.45">
      <c r="A20" s="1" t="s">
        <v>5</v>
      </c>
      <c r="B20" s="5"/>
      <c r="C20" s="22">
        <v>2</v>
      </c>
      <c r="D20" s="98">
        <v>23417</v>
      </c>
      <c r="E20" s="23">
        <v>0</v>
      </c>
      <c r="F20" s="86">
        <v>0</v>
      </c>
      <c r="G20" s="23">
        <v>4</v>
      </c>
      <c r="H20" s="98">
        <v>124894.43</v>
      </c>
      <c r="I20" s="23"/>
      <c r="J20" s="25"/>
      <c r="K20" s="23">
        <f t="shared" si="0"/>
        <v>6</v>
      </c>
      <c r="L20" s="78">
        <f t="shared" si="0"/>
        <v>148311.43</v>
      </c>
      <c r="M20" s="14"/>
      <c r="N20" s="36">
        <f>L20/L41</f>
        <v>0.14094990404930885</v>
      </c>
    </row>
    <row r="21" spans="1:17" ht="15" customHeight="1" x14ac:dyDescent="0.45">
      <c r="A21" s="1" t="s">
        <v>6</v>
      </c>
      <c r="B21" s="5"/>
      <c r="C21" s="22">
        <v>1</v>
      </c>
      <c r="D21" s="98">
        <v>17500</v>
      </c>
      <c r="E21" s="23">
        <v>1</v>
      </c>
      <c r="F21" s="98">
        <v>58.3</v>
      </c>
      <c r="G21" s="23">
        <v>9</v>
      </c>
      <c r="H21" s="98">
        <v>78908.639999999999</v>
      </c>
      <c r="I21" s="23"/>
      <c r="J21" s="25"/>
      <c r="K21" s="23">
        <f t="shared" si="0"/>
        <v>11</v>
      </c>
      <c r="L21" s="78">
        <f t="shared" si="0"/>
        <v>96466.94</v>
      </c>
      <c r="M21" s="14"/>
      <c r="N21" s="36">
        <f>L21/L41</f>
        <v>9.1678746115052875E-2</v>
      </c>
    </row>
    <row r="22" spans="1:17" ht="15" customHeight="1" x14ac:dyDescent="0.45">
      <c r="A22" s="1" t="s">
        <v>7</v>
      </c>
      <c r="B22" s="5"/>
      <c r="C22" s="22">
        <v>0</v>
      </c>
      <c r="D22" s="86">
        <v>0</v>
      </c>
      <c r="E22" s="23">
        <v>0</v>
      </c>
      <c r="F22" s="86">
        <v>0</v>
      </c>
      <c r="G22" s="23">
        <v>2</v>
      </c>
      <c r="H22" s="98">
        <v>2388.29</v>
      </c>
      <c r="I22" s="23"/>
      <c r="J22" s="25"/>
      <c r="K22" s="23">
        <f t="shared" si="0"/>
        <v>2</v>
      </c>
      <c r="L22" s="78">
        <f t="shared" si="0"/>
        <v>2388.29</v>
      </c>
      <c r="M22" s="14"/>
      <c r="N22" s="36">
        <f>L22/L41</f>
        <v>2.2697458067926649E-3</v>
      </c>
    </row>
    <row r="23" spans="1:17" ht="15" customHeight="1" x14ac:dyDescent="0.45">
      <c r="A23" s="1" t="s">
        <v>33</v>
      </c>
      <c r="B23" s="5"/>
      <c r="C23" s="22">
        <v>2</v>
      </c>
      <c r="D23" s="98">
        <v>322490.15000000002</v>
      </c>
      <c r="E23" s="23">
        <v>0</v>
      </c>
      <c r="F23" s="86">
        <v>0</v>
      </c>
      <c r="G23" s="23">
        <v>10</v>
      </c>
      <c r="H23" s="98">
        <v>196694.23</v>
      </c>
      <c r="I23" s="23"/>
      <c r="J23" s="25"/>
      <c r="K23" s="23">
        <f t="shared" si="0"/>
        <v>12</v>
      </c>
      <c r="L23" s="78">
        <f t="shared" si="0"/>
        <v>519184.38</v>
      </c>
      <c r="M23" s="14"/>
      <c r="N23" s="36">
        <f>L23/L41</f>
        <v>0.49341435481338097</v>
      </c>
    </row>
    <row r="24" spans="1:17" ht="15" customHeight="1" x14ac:dyDescent="0.45">
      <c r="A24" s="1" t="s">
        <v>32</v>
      </c>
      <c r="B24" s="5"/>
      <c r="C24" s="22">
        <v>0</v>
      </c>
      <c r="D24" s="86">
        <v>0</v>
      </c>
      <c r="E24" s="23">
        <v>0</v>
      </c>
      <c r="F24" s="86">
        <v>0</v>
      </c>
      <c r="G24" s="23">
        <v>1</v>
      </c>
      <c r="H24" s="98">
        <v>28677</v>
      </c>
      <c r="I24" s="23"/>
      <c r="J24" s="25"/>
      <c r="K24" s="23">
        <f t="shared" si="0"/>
        <v>1</v>
      </c>
      <c r="L24" s="78">
        <f t="shared" si="0"/>
        <v>28677</v>
      </c>
      <c r="M24" s="14"/>
      <c r="N24" s="36">
        <f>L24/L41</f>
        <v>2.7253600065902071E-2</v>
      </c>
    </row>
    <row r="25" spans="1:17" ht="31.5" customHeight="1" x14ac:dyDescent="0.45">
      <c r="A25" s="3" t="s">
        <v>8</v>
      </c>
      <c r="B25" s="5"/>
      <c r="C25" s="47">
        <f t="shared" ref="C25:H25" si="1">SUM(C18:C24)</f>
        <v>6</v>
      </c>
      <c r="D25" s="86">
        <f t="shared" si="1"/>
        <v>366917.15</v>
      </c>
      <c r="E25" s="47">
        <v>0</v>
      </c>
      <c r="F25" s="86">
        <f>SUM(F18:F24)</f>
        <v>58.3</v>
      </c>
      <c r="G25" s="47">
        <f t="shared" si="1"/>
        <v>28</v>
      </c>
      <c r="H25" s="86">
        <f t="shared" si="1"/>
        <v>435413.07</v>
      </c>
      <c r="I25" s="37">
        <f t="shared" ref="I25:J25" si="2">SUM(I18:I22)</f>
        <v>0</v>
      </c>
      <c r="J25" s="25">
        <f t="shared" si="2"/>
        <v>0</v>
      </c>
      <c r="K25" s="47">
        <f>SUM(K18:K24)</f>
        <v>35</v>
      </c>
      <c r="L25" s="78">
        <f>SUM(L18:L24)</f>
        <v>802388.52</v>
      </c>
      <c r="M25" s="27"/>
      <c r="N25" s="63"/>
    </row>
    <row r="26" spans="1:17" ht="31.5" customHeight="1" x14ac:dyDescent="0.45">
      <c r="A26" s="4" t="s">
        <v>39</v>
      </c>
      <c r="B26" s="5"/>
      <c r="C26" s="12" t="s">
        <v>1</v>
      </c>
      <c r="D26" s="79"/>
      <c r="E26" s="12" t="s">
        <v>1</v>
      </c>
      <c r="F26" s="79"/>
      <c r="G26" s="12" t="s">
        <v>1</v>
      </c>
      <c r="H26" s="79"/>
      <c r="I26" s="12" t="s">
        <v>1</v>
      </c>
      <c r="J26" s="2"/>
      <c r="K26" s="12" t="s">
        <v>1</v>
      </c>
      <c r="L26" s="79"/>
      <c r="M26" s="27"/>
      <c r="N26" s="63"/>
    </row>
    <row r="27" spans="1:17" ht="31.5" customHeight="1" x14ac:dyDescent="0.45">
      <c r="A27" s="24" t="s">
        <v>4</v>
      </c>
      <c r="B27" s="5"/>
      <c r="C27" s="22">
        <v>0</v>
      </c>
      <c r="D27" s="86">
        <v>0</v>
      </c>
      <c r="E27" s="23">
        <v>1</v>
      </c>
      <c r="F27" s="98">
        <v>846.5</v>
      </c>
      <c r="G27" s="23">
        <v>1</v>
      </c>
      <c r="H27" s="98">
        <v>1912.5</v>
      </c>
      <c r="I27" s="23"/>
      <c r="J27" s="25"/>
      <c r="K27" s="23">
        <f>SUM(C27+E27+G27)</f>
        <v>2</v>
      </c>
      <c r="L27" s="78">
        <f>SUM(D27+F27+H27)</f>
        <v>2759</v>
      </c>
      <c r="M27" s="14"/>
      <c r="N27" s="36">
        <f>L27/L41</f>
        <v>2.6220553956768076E-3</v>
      </c>
    </row>
    <row r="28" spans="1:17" ht="31.5" customHeight="1" x14ac:dyDescent="0.45">
      <c r="A28" s="1" t="s">
        <v>31</v>
      </c>
      <c r="B28" s="5"/>
      <c r="C28" s="22">
        <v>0</v>
      </c>
      <c r="D28" s="86">
        <v>0</v>
      </c>
      <c r="E28" s="23">
        <v>0</v>
      </c>
      <c r="F28" s="86">
        <v>0</v>
      </c>
      <c r="G28" s="23">
        <v>0</v>
      </c>
      <c r="H28" s="86">
        <v>0</v>
      </c>
      <c r="I28" s="23"/>
      <c r="J28" s="25"/>
      <c r="K28" s="23">
        <f t="shared" ref="K28:L30" si="3">SUM(C28+E28+G28)</f>
        <v>0</v>
      </c>
      <c r="L28" s="78">
        <f>SUM(D28+F28+H28)</f>
        <v>0</v>
      </c>
      <c r="M28" s="14"/>
      <c r="N28" s="36">
        <f>L28/L41</f>
        <v>0</v>
      </c>
    </row>
    <row r="29" spans="1:17" ht="31.5" customHeight="1" x14ac:dyDescent="0.45">
      <c r="A29" s="1" t="s">
        <v>5</v>
      </c>
      <c r="B29" s="5"/>
      <c r="C29" s="22">
        <v>1</v>
      </c>
      <c r="D29" s="98">
        <v>1390</v>
      </c>
      <c r="E29" s="23">
        <v>0</v>
      </c>
      <c r="F29" s="86">
        <v>0</v>
      </c>
      <c r="G29" s="23">
        <v>0</v>
      </c>
      <c r="H29" s="98">
        <v>0</v>
      </c>
      <c r="I29" s="23"/>
      <c r="J29" s="25"/>
      <c r="K29" s="23">
        <f t="shared" si="3"/>
        <v>1</v>
      </c>
      <c r="L29" s="78">
        <f t="shared" si="3"/>
        <v>1390</v>
      </c>
      <c r="M29" s="14"/>
      <c r="N29" s="36">
        <f>L29/L41</f>
        <v>1.3210065240995877E-3</v>
      </c>
    </row>
    <row r="30" spans="1:17" ht="31.5" customHeight="1" x14ac:dyDescent="0.45">
      <c r="A30" s="1" t="s">
        <v>6</v>
      </c>
      <c r="B30" s="5"/>
      <c r="C30" s="22">
        <v>3</v>
      </c>
      <c r="D30" s="98">
        <v>111325.25</v>
      </c>
      <c r="E30" s="23">
        <v>1</v>
      </c>
      <c r="F30" s="98">
        <v>6000</v>
      </c>
      <c r="G30" s="23">
        <v>5</v>
      </c>
      <c r="H30" s="98">
        <v>128365.19</v>
      </c>
      <c r="I30" s="23"/>
      <c r="J30" s="25"/>
      <c r="K30" s="23">
        <f t="shared" si="3"/>
        <v>9</v>
      </c>
      <c r="L30" s="78">
        <f t="shared" si="3"/>
        <v>245690.44</v>
      </c>
      <c r="M30" s="14"/>
      <c r="N30" s="36">
        <f>L30/L41</f>
        <v>0.23349544902798441</v>
      </c>
    </row>
    <row r="31" spans="1:17" ht="15.75" customHeight="1" x14ac:dyDescent="0.45">
      <c r="A31" s="3" t="s">
        <v>40</v>
      </c>
      <c r="B31" s="5"/>
      <c r="C31" s="47">
        <f>SUM(C26:C30)</f>
        <v>4</v>
      </c>
      <c r="D31" s="86">
        <f>SUM(D27:D30)</f>
        <v>112715.25</v>
      </c>
      <c r="E31" s="47">
        <v>1</v>
      </c>
      <c r="F31" s="86">
        <f>SUM(F27:F30)</f>
        <v>6846.5</v>
      </c>
      <c r="G31" s="47">
        <f>SUM(G27:G30)</f>
        <v>6</v>
      </c>
      <c r="H31" s="86">
        <f>SUM(H27:H30)</f>
        <v>130277.69</v>
      </c>
      <c r="I31" s="37">
        <f>SUM(I26:I30)</f>
        <v>0</v>
      </c>
      <c r="J31" s="25">
        <f>SUM(J26:J30)</f>
        <v>0</v>
      </c>
      <c r="K31" s="47">
        <f>SUM(K26:K30)</f>
        <v>12</v>
      </c>
      <c r="L31" s="78">
        <f>SUM(L26:L30)</f>
        <v>249839.44</v>
      </c>
      <c r="M31" s="27"/>
      <c r="N31" s="63"/>
    </row>
    <row r="32" spans="1:17" s="26" customFormat="1" ht="15.75" customHeight="1" x14ac:dyDescent="0.45">
      <c r="A32" s="33"/>
      <c r="B32" s="51"/>
      <c r="C32" s="57"/>
      <c r="D32" s="87"/>
      <c r="E32" s="57"/>
      <c r="F32" s="87"/>
      <c r="G32" s="57"/>
      <c r="H32" s="87"/>
      <c r="I32" s="58"/>
      <c r="J32" s="34"/>
      <c r="K32" s="57"/>
      <c r="L32" s="80"/>
      <c r="M32" s="62"/>
      <c r="N32" s="63"/>
    </row>
    <row r="33" spans="1:14" ht="15" customHeight="1" x14ac:dyDescent="0.45">
      <c r="A33" s="3" t="s">
        <v>41</v>
      </c>
      <c r="B33" s="5"/>
      <c r="C33" s="47">
        <f>SUM(C25,C31)</f>
        <v>10</v>
      </c>
      <c r="D33" s="86">
        <f>SUM(D31,D25)</f>
        <v>479632.4</v>
      </c>
      <c r="E33" s="47">
        <v>1</v>
      </c>
      <c r="F33" s="86">
        <f>SUM(F31,F25)</f>
        <v>6904.8</v>
      </c>
      <c r="G33" s="47">
        <f>SUM(G25,G31)</f>
        <v>34</v>
      </c>
      <c r="H33" s="86">
        <f>SUM(H31,H25)</f>
        <v>565690.76</v>
      </c>
      <c r="I33" s="37">
        <f>SUM(I27:I30)</f>
        <v>0</v>
      </c>
      <c r="J33" s="25">
        <f>SUM(J27:J30)</f>
        <v>0</v>
      </c>
      <c r="K33" s="47">
        <f>SUM(K25,K31)</f>
        <v>47</v>
      </c>
      <c r="L33" s="78">
        <f>SUM(L25,L31)</f>
        <v>1052227.96</v>
      </c>
      <c r="M33" s="27"/>
      <c r="N33" s="64"/>
    </row>
    <row r="34" spans="1:14" s="26" customFormat="1" ht="15" customHeight="1" x14ac:dyDescent="0.45">
      <c r="A34" s="33"/>
      <c r="B34" s="51"/>
      <c r="C34" s="52"/>
      <c r="D34" s="88"/>
      <c r="E34" s="52"/>
      <c r="F34" s="88"/>
      <c r="G34" s="52"/>
      <c r="H34" s="88"/>
      <c r="I34" s="54"/>
      <c r="J34" s="53"/>
      <c r="K34" s="52"/>
      <c r="L34" s="81"/>
      <c r="M34" s="35"/>
      <c r="N34" s="64"/>
    </row>
    <row r="35" spans="1:14" ht="15" customHeight="1" x14ac:dyDescent="0.45">
      <c r="A35" s="4" t="s">
        <v>18</v>
      </c>
      <c r="B35" s="5"/>
      <c r="C35" s="12" t="s">
        <v>1</v>
      </c>
      <c r="D35" s="79"/>
      <c r="E35" s="12" t="s">
        <v>1</v>
      </c>
      <c r="F35" s="79"/>
      <c r="G35" s="12" t="s">
        <v>1</v>
      </c>
      <c r="H35" s="79"/>
      <c r="I35" s="12" t="s">
        <v>1</v>
      </c>
      <c r="J35" s="2"/>
      <c r="K35" s="12" t="s">
        <v>1</v>
      </c>
      <c r="L35" s="79"/>
      <c r="M35" s="14"/>
      <c r="N35" s="64"/>
    </row>
    <row r="36" spans="1:14" ht="15.75" customHeight="1" x14ac:dyDescent="0.5">
      <c r="A36" s="1" t="s">
        <v>10</v>
      </c>
      <c r="B36" s="5"/>
      <c r="C36" s="22"/>
      <c r="D36" s="86"/>
      <c r="E36" s="23"/>
      <c r="F36" s="86"/>
      <c r="G36" s="23">
        <v>0</v>
      </c>
      <c r="H36" s="98">
        <v>0</v>
      </c>
      <c r="I36" s="23"/>
      <c r="J36" s="25"/>
      <c r="K36" s="23">
        <v>1</v>
      </c>
      <c r="L36" s="78">
        <f>SUM(D36,F36,H36)</f>
        <v>0</v>
      </c>
      <c r="M36" s="27"/>
      <c r="N36" s="65">
        <f>L36/L41</f>
        <v>0</v>
      </c>
    </row>
    <row r="37" spans="1:14" ht="15" customHeight="1" x14ac:dyDescent="0.5">
      <c r="A37" s="1" t="s">
        <v>20</v>
      </c>
      <c r="B37" s="5"/>
      <c r="C37" s="22"/>
      <c r="D37" s="86"/>
      <c r="E37" s="23"/>
      <c r="F37" s="86"/>
      <c r="G37" s="23"/>
      <c r="H37" s="86"/>
      <c r="I37" s="23"/>
      <c r="J37" s="25"/>
      <c r="K37" s="23"/>
      <c r="L37" s="78"/>
      <c r="M37" s="27"/>
      <c r="N37" s="65">
        <v>0</v>
      </c>
    </row>
    <row r="38" spans="1:14" ht="15" customHeight="1" x14ac:dyDescent="0.5">
      <c r="A38" s="1" t="s">
        <v>42</v>
      </c>
      <c r="B38" s="5"/>
      <c r="C38" s="22"/>
      <c r="D38" s="86"/>
      <c r="E38" s="23"/>
      <c r="F38" s="86"/>
      <c r="G38" s="23">
        <v>0</v>
      </c>
      <c r="H38" s="98">
        <v>0</v>
      </c>
      <c r="I38" s="23"/>
      <c r="J38" s="25"/>
      <c r="K38" s="23">
        <v>0</v>
      </c>
      <c r="L38" s="78">
        <f>SUM(D38,F38,H38)</f>
        <v>0</v>
      </c>
      <c r="M38" s="27"/>
      <c r="N38" s="65">
        <f>L38/L41</f>
        <v>0</v>
      </c>
    </row>
    <row r="39" spans="1:14" ht="15.75" customHeight="1" x14ac:dyDescent="0.5">
      <c r="A39" s="1" t="s">
        <v>11</v>
      </c>
      <c r="B39" s="5"/>
      <c r="C39" s="22"/>
      <c r="D39" s="86"/>
      <c r="E39" s="23"/>
      <c r="F39" s="86"/>
      <c r="G39" s="23"/>
      <c r="H39" s="86"/>
      <c r="I39" s="23"/>
      <c r="J39" s="25"/>
      <c r="K39" s="23"/>
      <c r="L39" s="78"/>
      <c r="M39" s="27"/>
      <c r="N39" s="65">
        <v>0</v>
      </c>
    </row>
    <row r="40" spans="1:14" ht="31.5" customHeight="1" x14ac:dyDescent="0.45">
      <c r="A40" s="3" t="s">
        <v>19</v>
      </c>
      <c r="B40" s="5"/>
      <c r="C40" s="37">
        <f>SUM(C36:C39)</f>
        <v>0</v>
      </c>
      <c r="D40" s="86">
        <v>0</v>
      </c>
      <c r="E40" s="37">
        <f>SUM(E36:E39)</f>
        <v>0</v>
      </c>
      <c r="F40" s="86">
        <v>0</v>
      </c>
      <c r="G40" s="50">
        <f>SUM(G36:G39)</f>
        <v>0</v>
      </c>
      <c r="H40" s="89">
        <f>SUM(H36:H39)</f>
        <v>0</v>
      </c>
      <c r="I40" s="37">
        <f>SUM(I31:I39)</f>
        <v>0</v>
      </c>
      <c r="J40" s="25">
        <f>SUM(J31:J39)</f>
        <v>0</v>
      </c>
      <c r="K40" s="49">
        <f>SUM(C40,E40,G40)</f>
        <v>0</v>
      </c>
      <c r="L40" s="78">
        <f>SUM(L36:L39)</f>
        <v>0</v>
      </c>
      <c r="M40" s="14"/>
    </row>
    <row r="41" spans="1:14" ht="31.5" customHeight="1" x14ac:dyDescent="0.45">
      <c r="A41" s="32" t="s">
        <v>36</v>
      </c>
      <c r="B41" s="5"/>
      <c r="C41" s="61">
        <f>SUM(C33,C40)</f>
        <v>10</v>
      </c>
      <c r="D41" s="86">
        <f>SUM(D25,D31,D40)</f>
        <v>479632.4</v>
      </c>
      <c r="E41" s="61">
        <f>SUM(E33,E40)</f>
        <v>1</v>
      </c>
      <c r="F41" s="86">
        <f>SUM(F25,F31,F40)</f>
        <v>6904.8</v>
      </c>
      <c r="G41" s="56">
        <f>SUM(G33,G40)</f>
        <v>34</v>
      </c>
      <c r="H41" s="86">
        <f>SUM(H33,H40)</f>
        <v>565690.76</v>
      </c>
      <c r="I41" s="38">
        <f>SUM(I25+I40)</f>
        <v>0</v>
      </c>
      <c r="J41" s="25">
        <f>SUM(J25+J40)</f>
        <v>0</v>
      </c>
      <c r="K41" s="61">
        <f>SUM(K33,K40)</f>
        <v>47</v>
      </c>
      <c r="L41" s="78">
        <f>SUM(L33,L40)</f>
        <v>1052227.96</v>
      </c>
      <c r="M41" s="14"/>
      <c r="N41" s="55">
        <f>SUM(N18:N40)</f>
        <v>1</v>
      </c>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BB85-6474-4B46-B60D-7F1FCE67502C}">
  <sheetPr>
    <pageSetUpPr fitToPage="1"/>
  </sheetPr>
  <dimension ref="A6:Q41"/>
  <sheetViews>
    <sheetView topLeftCell="A21"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59"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59"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46</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74"/>
      <c r="G13" s="17"/>
      <c r="H13" s="84"/>
      <c r="I13" s="17"/>
      <c r="J13" s="17"/>
      <c r="K13" s="17"/>
      <c r="L13" s="74"/>
      <c r="M13" s="29"/>
      <c r="N13" s="11"/>
    </row>
    <row r="14" spans="1:14" ht="21" customHeight="1" x14ac:dyDescent="0.55000000000000004">
      <c r="A14" s="40"/>
      <c r="B14" s="15"/>
      <c r="C14" s="18"/>
      <c r="D14" s="85"/>
      <c r="E14" s="19"/>
      <c r="F14" s="75"/>
      <c r="G14" s="19"/>
      <c r="H14" s="85"/>
      <c r="I14" s="19"/>
      <c r="J14" s="19"/>
      <c r="K14" s="19"/>
      <c r="L14" s="75"/>
      <c r="M14" s="30"/>
      <c r="N14" s="31"/>
    </row>
    <row r="15" spans="1:14" ht="26.25" customHeight="1" x14ac:dyDescent="0.45">
      <c r="A15" s="41"/>
      <c r="B15" s="5"/>
      <c r="C15" s="20"/>
      <c r="D15" s="91"/>
      <c r="E15" s="9"/>
      <c r="F15" s="90"/>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76" t="s">
        <v>3</v>
      </c>
      <c r="M16" s="14"/>
      <c r="N16" s="180"/>
    </row>
    <row r="17" spans="1:17" ht="15" customHeight="1" x14ac:dyDescent="0.45">
      <c r="A17" s="4" t="s">
        <v>9</v>
      </c>
      <c r="B17" s="5"/>
      <c r="C17" s="12" t="s">
        <v>1</v>
      </c>
      <c r="D17" s="79"/>
      <c r="E17" s="12" t="s">
        <v>1</v>
      </c>
      <c r="F17" s="79"/>
      <c r="G17" s="12" t="s">
        <v>1</v>
      </c>
      <c r="H17" s="77"/>
      <c r="I17" s="12" t="s">
        <v>1</v>
      </c>
      <c r="J17" s="2"/>
      <c r="K17" s="12" t="s">
        <v>1</v>
      </c>
      <c r="L17" s="79"/>
      <c r="M17" s="14"/>
      <c r="N17" s="60"/>
    </row>
    <row r="18" spans="1:17" ht="15" customHeight="1" x14ac:dyDescent="0.45">
      <c r="A18" s="24" t="s">
        <v>4</v>
      </c>
      <c r="B18" s="5"/>
      <c r="C18" s="22">
        <v>1</v>
      </c>
      <c r="D18" s="98">
        <v>6000</v>
      </c>
      <c r="E18" s="23">
        <v>0</v>
      </c>
      <c r="F18" s="78">
        <v>0</v>
      </c>
      <c r="G18" s="23">
        <v>2</v>
      </c>
      <c r="H18" s="98">
        <v>6242.31</v>
      </c>
      <c r="I18" s="23"/>
      <c r="J18" s="25"/>
      <c r="K18" s="23">
        <f>SUM(C18+E18+G18)</f>
        <v>3</v>
      </c>
      <c r="L18" s="78">
        <f>SUM(D18+F18+H18)</f>
        <v>12242.310000000001</v>
      </c>
      <c r="M18" s="14"/>
      <c r="N18" s="36">
        <f>L18/L41</f>
        <v>1.30416938423884E-2</v>
      </c>
      <c r="Q18" s="26"/>
    </row>
    <row r="19" spans="1:17" ht="15" customHeight="1" x14ac:dyDescent="0.45">
      <c r="A19" s="1" t="s">
        <v>31</v>
      </c>
      <c r="B19" s="5"/>
      <c r="C19" s="22">
        <v>0</v>
      </c>
      <c r="D19" s="86">
        <v>0</v>
      </c>
      <c r="E19" s="23">
        <v>0</v>
      </c>
      <c r="F19" s="78">
        <v>0</v>
      </c>
      <c r="G19" s="23">
        <v>0</v>
      </c>
      <c r="H19" s="86">
        <v>0</v>
      </c>
      <c r="I19" s="23"/>
      <c r="J19" s="25"/>
      <c r="K19" s="23">
        <f t="shared" ref="K19:L24" si="0">SUM(C19+E19+G19)</f>
        <v>0</v>
      </c>
      <c r="L19" s="78">
        <f t="shared" si="0"/>
        <v>0</v>
      </c>
      <c r="M19" s="14"/>
      <c r="N19" s="36">
        <f>L19/L41</f>
        <v>0</v>
      </c>
    </row>
    <row r="20" spans="1:17" ht="15" customHeight="1" x14ac:dyDescent="0.45">
      <c r="A20" s="1" t="s">
        <v>5</v>
      </c>
      <c r="B20" s="5"/>
      <c r="C20" s="22">
        <v>1</v>
      </c>
      <c r="D20" s="98">
        <v>1611.9</v>
      </c>
      <c r="E20" s="23">
        <v>0</v>
      </c>
      <c r="F20" s="78">
        <v>0</v>
      </c>
      <c r="G20" s="23">
        <v>8</v>
      </c>
      <c r="H20" s="98">
        <v>280213.27</v>
      </c>
      <c r="I20" s="23"/>
      <c r="J20" s="25"/>
      <c r="K20" s="23">
        <f t="shared" si="0"/>
        <v>9</v>
      </c>
      <c r="L20" s="78">
        <f t="shared" si="0"/>
        <v>281825.17000000004</v>
      </c>
      <c r="M20" s="14"/>
      <c r="N20" s="36">
        <f>L20/L41</f>
        <v>0.30022745578400351</v>
      </c>
    </row>
    <row r="21" spans="1:17" ht="15" customHeight="1" x14ac:dyDescent="0.45">
      <c r="A21" s="1" t="s">
        <v>6</v>
      </c>
      <c r="B21" s="5"/>
      <c r="C21" s="22">
        <v>2</v>
      </c>
      <c r="D21" s="98">
        <v>156990.76999999999</v>
      </c>
      <c r="E21" s="23">
        <v>1</v>
      </c>
      <c r="F21" s="98">
        <v>138</v>
      </c>
      <c r="G21" s="23">
        <v>6</v>
      </c>
      <c r="H21" s="98">
        <v>35845.22</v>
      </c>
      <c r="I21" s="23"/>
      <c r="J21" s="25"/>
      <c r="K21" s="23">
        <f t="shared" si="0"/>
        <v>9</v>
      </c>
      <c r="L21" s="78">
        <f t="shared" si="0"/>
        <v>192973.99</v>
      </c>
      <c r="M21" s="14"/>
      <c r="N21" s="36">
        <f>L21/L41</f>
        <v>0.20557457678527338</v>
      </c>
    </row>
    <row r="22" spans="1:17" ht="15" customHeight="1" x14ac:dyDescent="0.45">
      <c r="A22" s="1" t="s">
        <v>7</v>
      </c>
      <c r="B22" s="5"/>
      <c r="C22" s="22">
        <v>0</v>
      </c>
      <c r="D22" s="86">
        <v>0</v>
      </c>
      <c r="E22" s="23">
        <v>0</v>
      </c>
      <c r="F22" s="78">
        <v>0</v>
      </c>
      <c r="G22" s="23">
        <v>2</v>
      </c>
      <c r="H22" s="98">
        <v>3251.59</v>
      </c>
      <c r="I22" s="23"/>
      <c r="J22" s="25"/>
      <c r="K22" s="23">
        <f t="shared" si="0"/>
        <v>2</v>
      </c>
      <c r="L22" s="78">
        <f t="shared" si="0"/>
        <v>3251.59</v>
      </c>
      <c r="M22" s="14"/>
      <c r="N22" s="36">
        <f>L22/L41</f>
        <v>3.4639084683341374E-3</v>
      </c>
    </row>
    <row r="23" spans="1:17" ht="15" customHeight="1" x14ac:dyDescent="0.45">
      <c r="A23" s="1" t="s">
        <v>33</v>
      </c>
      <c r="B23" s="5"/>
      <c r="C23" s="22">
        <v>2</v>
      </c>
      <c r="D23" s="98">
        <v>9216.3700000000008</v>
      </c>
      <c r="E23" s="23">
        <v>0</v>
      </c>
      <c r="F23" s="78">
        <v>0</v>
      </c>
      <c r="G23" s="23">
        <v>8</v>
      </c>
      <c r="H23" s="98">
        <v>210000</v>
      </c>
      <c r="I23" s="23"/>
      <c r="J23" s="25"/>
      <c r="K23" s="23">
        <f t="shared" si="0"/>
        <v>10</v>
      </c>
      <c r="L23" s="78">
        <f t="shared" si="0"/>
        <v>219216.37</v>
      </c>
      <c r="M23" s="14"/>
      <c r="N23" s="36">
        <f>L23/L41</f>
        <v>0.23353050059831329</v>
      </c>
    </row>
    <row r="24" spans="1:17" ht="15" customHeight="1" x14ac:dyDescent="0.45">
      <c r="A24" s="1" t="s">
        <v>32</v>
      </c>
      <c r="B24" s="5"/>
      <c r="C24" s="22">
        <v>0</v>
      </c>
      <c r="D24" s="86">
        <v>0</v>
      </c>
      <c r="E24" s="23">
        <v>0</v>
      </c>
      <c r="F24" s="78">
        <v>0</v>
      </c>
      <c r="G24" s="23">
        <v>1</v>
      </c>
      <c r="H24" s="98">
        <v>11950</v>
      </c>
      <c r="I24" s="23"/>
      <c r="J24" s="25"/>
      <c r="K24" s="23">
        <f t="shared" si="0"/>
        <v>1</v>
      </c>
      <c r="L24" s="78">
        <f t="shared" si="0"/>
        <v>11950</v>
      </c>
      <c r="M24" s="14"/>
      <c r="N24" s="36">
        <f>L24/L41</f>
        <v>1.2730296930607161E-2</v>
      </c>
    </row>
    <row r="25" spans="1:17" ht="31.5" customHeight="1" x14ac:dyDescent="0.45">
      <c r="A25" s="3" t="s">
        <v>8</v>
      </c>
      <c r="B25" s="5"/>
      <c r="C25" s="47">
        <f t="shared" ref="C25:H25" si="1">SUM(C18:C24)</f>
        <v>6</v>
      </c>
      <c r="D25" s="86">
        <f t="shared" si="1"/>
        <v>173819.03999999998</v>
      </c>
      <c r="E25" s="47">
        <v>0</v>
      </c>
      <c r="F25" s="78">
        <v>0</v>
      </c>
      <c r="G25" s="47">
        <f t="shared" si="1"/>
        <v>27</v>
      </c>
      <c r="H25" s="86">
        <f t="shared" si="1"/>
        <v>547502.39000000013</v>
      </c>
      <c r="I25" s="37">
        <f t="shared" ref="I25:J25" si="2">SUM(I18:I22)</f>
        <v>0</v>
      </c>
      <c r="J25" s="25">
        <f t="shared" si="2"/>
        <v>0</v>
      </c>
      <c r="K25" s="47">
        <f>SUM(K18:K24)</f>
        <v>34</v>
      </c>
      <c r="L25" s="78">
        <f>SUM(L18:L24)</f>
        <v>721459.43</v>
      </c>
      <c r="M25" s="27"/>
      <c r="N25" s="63"/>
    </row>
    <row r="26" spans="1:17" ht="31.5" customHeight="1" x14ac:dyDescent="0.45">
      <c r="A26" s="4" t="s">
        <v>39</v>
      </c>
      <c r="B26" s="5"/>
      <c r="C26" s="12" t="s">
        <v>1</v>
      </c>
      <c r="D26" s="79"/>
      <c r="E26" s="12" t="s">
        <v>1</v>
      </c>
      <c r="F26" s="79"/>
      <c r="G26" s="12" t="s">
        <v>1</v>
      </c>
      <c r="H26" s="79"/>
      <c r="I26" s="12" t="s">
        <v>1</v>
      </c>
      <c r="J26" s="2"/>
      <c r="K26" s="12" t="s">
        <v>1</v>
      </c>
      <c r="L26" s="79"/>
      <c r="M26" s="27"/>
      <c r="N26" s="63"/>
    </row>
    <row r="27" spans="1:17" ht="31.5" customHeight="1" x14ac:dyDescent="0.45">
      <c r="A27" s="24" t="s">
        <v>4</v>
      </c>
      <c r="B27" s="5"/>
      <c r="C27" s="22">
        <v>0</v>
      </c>
      <c r="D27" s="86">
        <v>0</v>
      </c>
      <c r="E27" s="23">
        <v>0</v>
      </c>
      <c r="F27" s="78">
        <v>0</v>
      </c>
      <c r="G27" s="23">
        <v>2</v>
      </c>
      <c r="H27" s="98">
        <v>2900</v>
      </c>
      <c r="I27" s="23"/>
      <c r="J27" s="25"/>
      <c r="K27" s="23">
        <f>SUM(C27+E27+G27)</f>
        <v>2</v>
      </c>
      <c r="L27" s="78">
        <f>SUM(D27+F27+H27)</f>
        <v>2900</v>
      </c>
      <c r="M27" s="14"/>
      <c r="N27" s="36">
        <f>L27/L41</f>
        <v>3.0893607614025749E-3</v>
      </c>
    </row>
    <row r="28" spans="1:17" ht="31.5" customHeight="1" x14ac:dyDescent="0.45">
      <c r="A28" s="1" t="s">
        <v>31</v>
      </c>
      <c r="B28" s="5"/>
      <c r="C28" s="22">
        <v>0</v>
      </c>
      <c r="D28" s="86">
        <v>0</v>
      </c>
      <c r="E28" s="23">
        <v>1</v>
      </c>
      <c r="F28" s="98">
        <v>9000</v>
      </c>
      <c r="G28" s="23">
        <v>0</v>
      </c>
      <c r="H28" s="86">
        <v>0</v>
      </c>
      <c r="I28" s="23"/>
      <c r="J28" s="25"/>
      <c r="K28" s="23">
        <f t="shared" ref="K28:L30" si="3">SUM(C28+E28+G28)</f>
        <v>1</v>
      </c>
      <c r="L28" s="78">
        <f t="shared" si="3"/>
        <v>9000</v>
      </c>
      <c r="M28" s="14"/>
      <c r="N28" s="36">
        <f>L28/L41</f>
        <v>9.5876713284907492E-3</v>
      </c>
    </row>
    <row r="29" spans="1:17" ht="31.5" customHeight="1" x14ac:dyDescent="0.45">
      <c r="A29" s="1" t="s">
        <v>5</v>
      </c>
      <c r="B29" s="5"/>
      <c r="C29" s="22">
        <v>1</v>
      </c>
      <c r="D29" s="98">
        <v>417</v>
      </c>
      <c r="E29" s="23">
        <v>0</v>
      </c>
      <c r="F29" s="78">
        <v>0</v>
      </c>
      <c r="G29" s="23">
        <v>1</v>
      </c>
      <c r="H29" s="80">
        <v>19400</v>
      </c>
      <c r="I29" s="23"/>
      <c r="J29" s="25"/>
      <c r="K29" s="23">
        <f t="shared" si="3"/>
        <v>2</v>
      </c>
      <c r="L29" s="78">
        <f t="shared" si="3"/>
        <v>19817</v>
      </c>
      <c r="M29" s="14"/>
      <c r="N29" s="36">
        <f>L29/L41</f>
        <v>2.1110986968522354E-2</v>
      </c>
    </row>
    <row r="30" spans="1:17" ht="31.5" customHeight="1" x14ac:dyDescent="0.45">
      <c r="A30" s="1" t="s">
        <v>6</v>
      </c>
      <c r="B30" s="5"/>
      <c r="C30" s="22">
        <v>1</v>
      </c>
      <c r="D30" s="98">
        <v>4900</v>
      </c>
      <c r="E30" s="23">
        <v>1</v>
      </c>
      <c r="F30" s="98">
        <v>620.75</v>
      </c>
      <c r="G30" s="23">
        <v>5</v>
      </c>
      <c r="H30" s="80">
        <v>180008.34</v>
      </c>
      <c r="I30" s="23"/>
      <c r="J30" s="25"/>
      <c r="K30" s="23">
        <f t="shared" si="3"/>
        <v>7</v>
      </c>
      <c r="L30" s="78">
        <f t="shared" si="3"/>
        <v>185529.09</v>
      </c>
      <c r="M30" s="14"/>
      <c r="N30" s="36">
        <f>L30/L41</f>
        <v>0.19764354853266441</v>
      </c>
    </row>
    <row r="31" spans="1:17" ht="15.75" customHeight="1" x14ac:dyDescent="0.45">
      <c r="A31" s="3" t="s">
        <v>40</v>
      </c>
      <c r="B31" s="5"/>
      <c r="C31" s="47">
        <f>SUM(C26:C30)</f>
        <v>2</v>
      </c>
      <c r="D31" s="86">
        <f>SUM(D27:D30)</f>
        <v>5317</v>
      </c>
      <c r="E31" s="47">
        <v>1</v>
      </c>
      <c r="F31" s="78">
        <f>SUM(F26:F30)</f>
        <v>9620.75</v>
      </c>
      <c r="G31" s="47">
        <f>SUM(G27:G30)</f>
        <v>8</v>
      </c>
      <c r="H31" s="86">
        <f>SUM(H27:H30)</f>
        <v>202308.34</v>
      </c>
      <c r="I31" s="37">
        <f>SUM(I26:I30)</f>
        <v>0</v>
      </c>
      <c r="J31" s="25">
        <f>SUM(J26:J30)</f>
        <v>0</v>
      </c>
      <c r="K31" s="47">
        <f>SUM(K26:K30)</f>
        <v>12</v>
      </c>
      <c r="L31" s="78">
        <f>SUM(L26:L30)</f>
        <v>217246.09</v>
      </c>
      <c r="M31" s="27"/>
      <c r="N31" s="63"/>
    </row>
    <row r="32" spans="1:17" s="26" customFormat="1" ht="15.75" customHeight="1" x14ac:dyDescent="0.45">
      <c r="A32" s="33"/>
      <c r="B32" s="51"/>
      <c r="C32" s="57"/>
      <c r="D32" s="87"/>
      <c r="E32" s="57"/>
      <c r="F32" s="80"/>
      <c r="G32" s="57"/>
      <c r="H32" s="87"/>
      <c r="I32" s="58"/>
      <c r="J32" s="34"/>
      <c r="K32" s="57"/>
      <c r="L32" s="80"/>
      <c r="M32" s="62"/>
      <c r="N32" s="63"/>
    </row>
    <row r="33" spans="1:14" ht="15" customHeight="1" x14ac:dyDescent="0.45">
      <c r="A33" s="3" t="s">
        <v>41</v>
      </c>
      <c r="B33" s="5"/>
      <c r="C33" s="47">
        <f>SUM(C25,C31)</f>
        <v>8</v>
      </c>
      <c r="D33" s="86">
        <f>SUM(D31,D25)</f>
        <v>179136.03999999998</v>
      </c>
      <c r="E33" s="47">
        <v>1</v>
      </c>
      <c r="F33" s="78">
        <f>SUM(F27:F30)</f>
        <v>9620.75</v>
      </c>
      <c r="G33" s="47">
        <f>SUM(G25,G31)</f>
        <v>35</v>
      </c>
      <c r="H33" s="86">
        <f>SUM(H31,H25)</f>
        <v>749810.7300000001</v>
      </c>
      <c r="I33" s="37">
        <f>SUM(I27:I30)</f>
        <v>0</v>
      </c>
      <c r="J33" s="25">
        <f>SUM(J27:J30)</f>
        <v>0</v>
      </c>
      <c r="K33" s="47">
        <f>SUM(K25,K31)</f>
        <v>46</v>
      </c>
      <c r="L33" s="78">
        <f>SUM(L25,L31)</f>
        <v>938705.52</v>
      </c>
      <c r="M33" s="27"/>
      <c r="N33" s="64"/>
    </row>
    <row r="34" spans="1:14" s="26" customFormat="1" ht="15" customHeight="1" x14ac:dyDescent="0.45">
      <c r="A34" s="33"/>
      <c r="B34" s="51"/>
      <c r="C34" s="52"/>
      <c r="D34" s="88"/>
      <c r="E34" s="52"/>
      <c r="F34" s="81"/>
      <c r="G34" s="52"/>
      <c r="H34" s="88"/>
      <c r="I34" s="54"/>
      <c r="J34" s="53"/>
      <c r="K34" s="52"/>
      <c r="L34" s="81"/>
      <c r="M34" s="35"/>
      <c r="N34" s="64"/>
    </row>
    <row r="35" spans="1:14" ht="15" customHeight="1" x14ac:dyDescent="0.45">
      <c r="A35" s="4" t="s">
        <v>18</v>
      </c>
      <c r="B35" s="5"/>
      <c r="C35" s="12" t="s">
        <v>1</v>
      </c>
      <c r="D35" s="79"/>
      <c r="E35" s="12" t="s">
        <v>1</v>
      </c>
      <c r="F35" s="79"/>
      <c r="G35" s="12" t="s">
        <v>1</v>
      </c>
      <c r="H35" s="79"/>
      <c r="I35" s="12" t="s">
        <v>1</v>
      </c>
      <c r="J35" s="2"/>
      <c r="K35" s="12" t="s">
        <v>1</v>
      </c>
      <c r="L35" s="79"/>
      <c r="M35" s="14"/>
      <c r="N35" s="64"/>
    </row>
    <row r="36" spans="1:14" ht="15.75" customHeight="1" x14ac:dyDescent="0.5">
      <c r="A36" s="1" t="s">
        <v>10</v>
      </c>
      <c r="B36" s="5"/>
      <c r="C36" s="22"/>
      <c r="D36" s="86"/>
      <c r="E36" s="23"/>
      <c r="F36" s="78"/>
      <c r="G36" s="23">
        <v>1</v>
      </c>
      <c r="H36" s="98">
        <v>0</v>
      </c>
      <c r="I36" s="23"/>
      <c r="J36" s="25"/>
      <c r="K36" s="23"/>
      <c r="L36" s="78">
        <v>0</v>
      </c>
      <c r="M36" s="27"/>
      <c r="N36" s="65">
        <v>0</v>
      </c>
    </row>
    <row r="37" spans="1:14" ht="15" customHeight="1" x14ac:dyDescent="0.5">
      <c r="A37" s="1" t="s">
        <v>20</v>
      </c>
      <c r="B37" s="5"/>
      <c r="C37" s="22"/>
      <c r="D37" s="86"/>
      <c r="E37" s="23"/>
      <c r="F37" s="78"/>
      <c r="G37" s="23">
        <v>0</v>
      </c>
      <c r="H37" s="86"/>
      <c r="I37" s="23"/>
      <c r="J37" s="25"/>
      <c r="K37" s="23"/>
      <c r="L37" s="78">
        <f>SUM(D37+F37+H37+J37)</f>
        <v>0</v>
      </c>
      <c r="M37" s="27"/>
      <c r="N37" s="65">
        <v>0</v>
      </c>
    </row>
    <row r="38" spans="1:14" ht="15" customHeight="1" x14ac:dyDescent="0.5">
      <c r="A38" s="1" t="s">
        <v>42</v>
      </c>
      <c r="B38" s="5"/>
      <c r="C38" s="22"/>
      <c r="D38" s="86"/>
      <c r="E38" s="23"/>
      <c r="F38" s="78"/>
      <c r="G38" s="23">
        <v>0</v>
      </c>
      <c r="H38" s="98">
        <v>0</v>
      </c>
      <c r="I38" s="23"/>
      <c r="J38" s="25"/>
      <c r="K38" s="23"/>
      <c r="L38" s="78">
        <f>SUM(D38,F38,H38)</f>
        <v>0</v>
      </c>
      <c r="M38" s="27"/>
      <c r="N38" s="65">
        <f>L38/L41</f>
        <v>0</v>
      </c>
    </row>
    <row r="39" spans="1:14" ht="15.75" customHeight="1" x14ac:dyDescent="0.5">
      <c r="A39" s="1" t="s">
        <v>11</v>
      </c>
      <c r="B39" s="5"/>
      <c r="C39" s="22"/>
      <c r="D39" s="86"/>
      <c r="E39" s="23"/>
      <c r="F39" s="78"/>
      <c r="G39" s="23">
        <v>0</v>
      </c>
      <c r="H39" s="86"/>
      <c r="I39" s="23"/>
      <c r="J39" s="25"/>
      <c r="K39" s="23"/>
      <c r="L39" s="78">
        <f>SUM(D39+F39+H39+J39)</f>
        <v>0</v>
      </c>
      <c r="M39" s="27"/>
      <c r="N39" s="65">
        <v>0</v>
      </c>
    </row>
    <row r="40" spans="1:14" ht="31.5" customHeight="1" x14ac:dyDescent="0.45">
      <c r="A40" s="3" t="s">
        <v>19</v>
      </c>
      <c r="B40" s="5"/>
      <c r="C40" s="37">
        <f>SUM(C36:C39)</f>
        <v>0</v>
      </c>
      <c r="D40" s="86">
        <v>0</v>
      </c>
      <c r="E40" s="37">
        <f>SUM(E36:E39)</f>
        <v>0</v>
      </c>
      <c r="F40" s="78">
        <v>0</v>
      </c>
      <c r="G40" s="50">
        <f>SUM(G36:G39)</f>
        <v>1</v>
      </c>
      <c r="H40" s="89">
        <f>SUM(H36:H39)</f>
        <v>0</v>
      </c>
      <c r="I40" s="37">
        <f>SUM(I31:I39)</f>
        <v>0</v>
      </c>
      <c r="J40" s="25">
        <f>SUM(J31:J39)</f>
        <v>0</v>
      </c>
      <c r="K40" s="49">
        <f>SUM(C40,E40,G40)</f>
        <v>1</v>
      </c>
      <c r="L40" s="78">
        <f>SUM(L36:L39)</f>
        <v>0</v>
      </c>
      <c r="M40" s="14"/>
    </row>
    <row r="41" spans="1:14" ht="31.5" customHeight="1" x14ac:dyDescent="0.45">
      <c r="A41" s="32" t="s">
        <v>36</v>
      </c>
      <c r="B41" s="5"/>
      <c r="C41" s="61">
        <f>SUM(C33,C40)</f>
        <v>8</v>
      </c>
      <c r="D41" s="86">
        <f>SUM(D25,D31,D40)</f>
        <v>179136.03999999998</v>
      </c>
      <c r="E41" s="61">
        <f>SUM(E33,E40)</f>
        <v>1</v>
      </c>
      <c r="F41" s="78">
        <f>SUM(F25,F31,F40)</f>
        <v>9620.75</v>
      </c>
      <c r="G41" s="56">
        <f>SUM(G33,G40)</f>
        <v>36</v>
      </c>
      <c r="H41" s="86">
        <f>SUM(H33,H40)</f>
        <v>749810.7300000001</v>
      </c>
      <c r="I41" s="38">
        <f>SUM(I25+I40)</f>
        <v>0</v>
      </c>
      <c r="J41" s="25">
        <f>SUM(J25+J40)</f>
        <v>0</v>
      </c>
      <c r="K41" s="61">
        <f>SUM(K33,K40)</f>
        <v>47</v>
      </c>
      <c r="L41" s="78">
        <f>SUM(L33,L40)</f>
        <v>938705.52</v>
      </c>
      <c r="M41" s="14"/>
      <c r="N41" s="55">
        <f>SUM(N18:N40)</f>
        <v>0.99999999999999978</v>
      </c>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BBEC5-4BDC-4951-A2F2-70A5B21AC31A}">
  <sheetPr>
    <pageSetUpPr fitToPage="1"/>
  </sheetPr>
  <dimension ref="A6:Q41"/>
  <sheetViews>
    <sheetView topLeftCell="A21"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59" customWidth="1"/>
    <col min="5" max="5" width="6.53125" style="13" customWidth="1"/>
    <col min="6" max="6" width="14.6640625" style="59" customWidth="1"/>
    <col min="7" max="7" width="7.46484375" style="13" customWidth="1"/>
    <col min="8" max="8" width="17.33203125" style="59" customWidth="1"/>
    <col min="9" max="9" width="9.1328125" style="13" hidden="1" customWidth="1"/>
    <col min="10" max="10" width="3.46484375" style="13" hidden="1" customWidth="1"/>
    <col min="11" max="11" width="6.1328125" style="13" customWidth="1"/>
    <col min="12" max="12" width="17.33203125" style="59"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45</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74"/>
      <c r="E13" s="17"/>
      <c r="F13" s="74"/>
      <c r="G13" s="17"/>
      <c r="H13" s="74"/>
      <c r="I13" s="17"/>
      <c r="J13" s="17"/>
      <c r="K13" s="17"/>
      <c r="L13" s="74"/>
      <c r="M13" s="29"/>
      <c r="N13" s="11"/>
    </row>
    <row r="14" spans="1:14" ht="21" customHeight="1" x14ac:dyDescent="0.55000000000000004">
      <c r="A14" s="40"/>
      <c r="B14" s="15"/>
      <c r="C14" s="18"/>
      <c r="D14" s="75"/>
      <c r="E14" s="19"/>
      <c r="F14" s="75"/>
      <c r="G14" s="19"/>
      <c r="H14" s="75"/>
      <c r="I14" s="19"/>
      <c r="J14" s="19"/>
      <c r="K14" s="19"/>
      <c r="L14" s="75"/>
      <c r="M14" s="30"/>
      <c r="N14" s="31"/>
    </row>
    <row r="15" spans="1:14" ht="26.25" customHeight="1" x14ac:dyDescent="0.45">
      <c r="A15" s="41"/>
      <c r="B15" s="5"/>
      <c r="C15" s="20"/>
      <c r="D15" s="90"/>
      <c r="E15" s="9"/>
      <c r="F15" s="90"/>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76" t="s">
        <v>3</v>
      </c>
      <c r="M16" s="14"/>
      <c r="N16" s="180"/>
    </row>
    <row r="17" spans="1:17" ht="15" customHeight="1" x14ac:dyDescent="0.45">
      <c r="A17" s="4" t="s">
        <v>9</v>
      </c>
      <c r="B17" s="5"/>
      <c r="C17" s="12" t="s">
        <v>1</v>
      </c>
      <c r="D17" s="79"/>
      <c r="E17" s="12" t="s">
        <v>1</v>
      </c>
      <c r="F17" s="79"/>
      <c r="G17" s="12" t="s">
        <v>1</v>
      </c>
      <c r="H17" s="77"/>
      <c r="I17" s="12" t="s">
        <v>1</v>
      </c>
      <c r="J17" s="2"/>
      <c r="K17" s="12" t="s">
        <v>1</v>
      </c>
      <c r="L17" s="79"/>
      <c r="M17" s="14"/>
      <c r="N17" s="60"/>
    </row>
    <row r="18" spans="1:17" ht="15" customHeight="1" x14ac:dyDescent="0.45">
      <c r="A18" s="24" t="s">
        <v>4</v>
      </c>
      <c r="B18" s="5"/>
      <c r="C18" s="22">
        <v>1</v>
      </c>
      <c r="D18" s="98">
        <v>620</v>
      </c>
      <c r="E18" s="23">
        <v>0</v>
      </c>
      <c r="F18" s="78">
        <v>0</v>
      </c>
      <c r="G18" s="23">
        <v>2</v>
      </c>
      <c r="H18" s="98">
        <v>1170.77</v>
      </c>
      <c r="I18" s="23"/>
      <c r="J18" s="25"/>
      <c r="K18" s="23">
        <f>SUM(C18+E18+G18)</f>
        <v>3</v>
      </c>
      <c r="L18" s="78">
        <f>SUM(D18+F18+H18)</f>
        <v>1790.77</v>
      </c>
      <c r="M18" s="14"/>
      <c r="N18" s="36">
        <f>L18/L41</f>
        <v>7.0276681630981777E-4</v>
      </c>
      <c r="Q18" s="26"/>
    </row>
    <row r="19" spans="1:17" ht="15" customHeight="1" x14ac:dyDescent="0.45">
      <c r="A19" s="1" t="s">
        <v>31</v>
      </c>
      <c r="B19" s="5"/>
      <c r="C19" s="22">
        <v>0</v>
      </c>
      <c r="D19" s="78">
        <v>0</v>
      </c>
      <c r="E19" s="23">
        <v>0</v>
      </c>
      <c r="F19" s="78">
        <v>0</v>
      </c>
      <c r="G19" s="23">
        <v>0</v>
      </c>
      <c r="H19" s="78">
        <v>0</v>
      </c>
      <c r="I19" s="23"/>
      <c r="J19" s="25"/>
      <c r="K19" s="23">
        <f t="shared" ref="K19:K24" si="0">SUM(C19+E19+G19)</f>
        <v>0</v>
      </c>
      <c r="L19" s="78">
        <f t="shared" ref="L19:L24" si="1">SUM(D19+F19+H19)</f>
        <v>0</v>
      </c>
      <c r="M19" s="14"/>
      <c r="N19" s="36">
        <f>L19/L41</f>
        <v>0</v>
      </c>
    </row>
    <row r="20" spans="1:17" ht="15" customHeight="1" x14ac:dyDescent="0.45">
      <c r="A20" s="1" t="s">
        <v>5</v>
      </c>
      <c r="B20" s="5"/>
      <c r="C20" s="22">
        <v>1</v>
      </c>
      <c r="D20" s="80">
        <v>108457.38</v>
      </c>
      <c r="E20" s="23">
        <v>0</v>
      </c>
      <c r="F20" s="78">
        <v>0</v>
      </c>
      <c r="G20" s="23">
        <v>6</v>
      </c>
      <c r="H20" s="98">
        <v>157721.37</v>
      </c>
      <c r="I20" s="23"/>
      <c r="J20" s="25"/>
      <c r="K20" s="23">
        <f t="shared" si="0"/>
        <v>7</v>
      </c>
      <c r="L20" s="78">
        <f t="shared" si="1"/>
        <v>266178.75</v>
      </c>
      <c r="M20" s="14"/>
      <c r="N20" s="36">
        <f>L20/L41</f>
        <v>0.10445874830761455</v>
      </c>
    </row>
    <row r="21" spans="1:17" ht="15" customHeight="1" x14ac:dyDescent="0.45">
      <c r="A21" s="1" t="s">
        <v>6</v>
      </c>
      <c r="B21" s="5"/>
      <c r="C21" s="22">
        <v>2</v>
      </c>
      <c r="D21" s="80">
        <v>404601.87</v>
      </c>
      <c r="E21" s="23">
        <v>1</v>
      </c>
      <c r="F21" s="98">
        <v>192</v>
      </c>
      <c r="G21" s="23">
        <v>11</v>
      </c>
      <c r="H21" s="98">
        <v>73352.3</v>
      </c>
      <c r="I21" s="23"/>
      <c r="J21" s="25"/>
      <c r="K21" s="23">
        <f t="shared" si="0"/>
        <v>14</v>
      </c>
      <c r="L21" s="78">
        <f t="shared" si="1"/>
        <v>478146.17</v>
      </c>
      <c r="M21" s="14"/>
      <c r="N21" s="36">
        <f>L21/L41</f>
        <v>0.18764289195241873</v>
      </c>
    </row>
    <row r="22" spans="1:17" ht="15" customHeight="1" x14ac:dyDescent="0.45">
      <c r="A22" s="1" t="s">
        <v>7</v>
      </c>
      <c r="B22" s="5"/>
      <c r="C22" s="22">
        <v>0</v>
      </c>
      <c r="D22" s="78">
        <v>0</v>
      </c>
      <c r="E22" s="23">
        <v>0</v>
      </c>
      <c r="F22" s="78">
        <v>0</v>
      </c>
      <c r="G22" s="23">
        <v>2</v>
      </c>
      <c r="H22" s="98">
        <v>22648.3</v>
      </c>
      <c r="I22" s="23"/>
      <c r="J22" s="25"/>
      <c r="K22" s="23">
        <f t="shared" si="0"/>
        <v>2</v>
      </c>
      <c r="L22" s="78">
        <f t="shared" si="1"/>
        <v>22648.3</v>
      </c>
      <c r="M22" s="14"/>
      <c r="N22" s="36">
        <f>L22/L41</f>
        <v>8.8880613846723175E-3</v>
      </c>
    </row>
    <row r="23" spans="1:17" ht="15" customHeight="1" x14ac:dyDescent="0.45">
      <c r="A23" s="1" t="s">
        <v>33</v>
      </c>
      <c r="B23" s="5"/>
      <c r="C23" s="22">
        <v>2</v>
      </c>
      <c r="D23" s="98">
        <v>39922</v>
      </c>
      <c r="E23" s="23">
        <v>1</v>
      </c>
      <c r="F23" s="98">
        <v>5400</v>
      </c>
      <c r="G23" s="23">
        <v>7</v>
      </c>
      <c r="H23" s="98">
        <v>580336.80000000005</v>
      </c>
      <c r="I23" s="23"/>
      <c r="J23" s="25"/>
      <c r="K23" s="23">
        <f t="shared" si="0"/>
        <v>10</v>
      </c>
      <c r="L23" s="78">
        <f t="shared" si="1"/>
        <v>625658.80000000005</v>
      </c>
      <c r="M23" s="14"/>
      <c r="N23" s="36">
        <f>L23/L41</f>
        <v>0.24553250443787927</v>
      </c>
    </row>
    <row r="24" spans="1:17" ht="15" customHeight="1" x14ac:dyDescent="0.45">
      <c r="A24" s="1" t="s">
        <v>32</v>
      </c>
      <c r="B24" s="5"/>
      <c r="C24" s="22">
        <v>0</v>
      </c>
      <c r="D24" s="78">
        <v>0</v>
      </c>
      <c r="E24" s="23">
        <v>0</v>
      </c>
      <c r="F24" s="78">
        <v>0</v>
      </c>
      <c r="G24" s="23">
        <v>1</v>
      </c>
      <c r="H24" s="98">
        <v>3780</v>
      </c>
      <c r="I24" s="23"/>
      <c r="J24" s="25"/>
      <c r="K24" s="23">
        <f t="shared" si="0"/>
        <v>1</v>
      </c>
      <c r="L24" s="78">
        <f t="shared" si="1"/>
        <v>3780</v>
      </c>
      <c r="M24" s="14"/>
      <c r="N24" s="36">
        <f>L24/L41</f>
        <v>1.4834169467051108E-3</v>
      </c>
    </row>
    <row r="25" spans="1:17" ht="31.5" customHeight="1" x14ac:dyDescent="0.45">
      <c r="A25" s="3" t="s">
        <v>8</v>
      </c>
      <c r="B25" s="5"/>
      <c r="C25" s="47">
        <f t="shared" ref="C25:H25" si="2">SUM(C18:C24)</f>
        <v>6</v>
      </c>
      <c r="D25" s="78">
        <f t="shared" si="2"/>
        <v>553601.25</v>
      </c>
      <c r="E25" s="47">
        <v>0</v>
      </c>
      <c r="F25" s="78">
        <f>SUM(F18:F24)</f>
        <v>5592</v>
      </c>
      <c r="G25" s="47">
        <f t="shared" si="2"/>
        <v>29</v>
      </c>
      <c r="H25" s="78">
        <f t="shared" si="2"/>
        <v>839009.54</v>
      </c>
      <c r="I25" s="37">
        <f t="shared" ref="I25:J25" si="3">SUM(I18:I22)</f>
        <v>0</v>
      </c>
      <c r="J25" s="25">
        <f t="shared" si="3"/>
        <v>0</v>
      </c>
      <c r="K25" s="47">
        <f>SUM(K18:K24)</f>
        <v>37</v>
      </c>
      <c r="L25" s="78">
        <f>SUM(L18:L24)</f>
        <v>1398202.79</v>
      </c>
      <c r="M25" s="27"/>
      <c r="N25" s="63"/>
    </row>
    <row r="26" spans="1:17" ht="31.5" customHeight="1" x14ac:dyDescent="0.45">
      <c r="A26" s="4" t="s">
        <v>39</v>
      </c>
      <c r="B26" s="5"/>
      <c r="C26" s="12" t="s">
        <v>1</v>
      </c>
      <c r="D26" s="79"/>
      <c r="E26" s="12" t="s">
        <v>1</v>
      </c>
      <c r="F26" s="79"/>
      <c r="G26" s="12" t="s">
        <v>1</v>
      </c>
      <c r="H26" s="79"/>
      <c r="I26" s="12" t="s">
        <v>1</v>
      </c>
      <c r="J26" s="2"/>
      <c r="K26" s="12" t="s">
        <v>1</v>
      </c>
      <c r="L26" s="79"/>
      <c r="M26" s="27"/>
      <c r="N26" s="63"/>
    </row>
    <row r="27" spans="1:17" ht="31.5" customHeight="1" x14ac:dyDescent="0.45">
      <c r="A27" s="24" t="s">
        <v>4</v>
      </c>
      <c r="B27" s="5"/>
      <c r="C27" s="22">
        <v>0</v>
      </c>
      <c r="D27" s="78">
        <v>0</v>
      </c>
      <c r="E27" s="23">
        <v>3</v>
      </c>
      <c r="F27" s="98">
        <v>21660.94</v>
      </c>
      <c r="G27" s="23">
        <v>0</v>
      </c>
      <c r="H27" s="98">
        <v>0</v>
      </c>
      <c r="I27" s="23"/>
      <c r="J27" s="25"/>
      <c r="K27" s="23">
        <f>SUM(C27+E27+G27)</f>
        <v>3</v>
      </c>
      <c r="L27" s="78">
        <f>SUM(D27+F27+H27)</f>
        <v>21660.94</v>
      </c>
      <c r="M27" s="14"/>
      <c r="N27" s="36">
        <f>L27/L41</f>
        <v>8.5005834596726462E-3</v>
      </c>
    </row>
    <row r="28" spans="1:17" ht="31.5" customHeight="1" x14ac:dyDescent="0.45">
      <c r="A28" s="1" t="s">
        <v>31</v>
      </c>
      <c r="B28" s="5"/>
      <c r="C28" s="22">
        <v>0</v>
      </c>
      <c r="D28" s="78">
        <v>0</v>
      </c>
      <c r="E28" s="23">
        <v>0</v>
      </c>
      <c r="F28" s="78">
        <v>0</v>
      </c>
      <c r="G28" s="23">
        <v>2</v>
      </c>
      <c r="H28" s="78">
        <v>0</v>
      </c>
      <c r="I28" s="23"/>
      <c r="J28" s="25"/>
      <c r="K28" s="23">
        <f t="shared" ref="K28:K30" si="4">SUM(C28+E28+G28)</f>
        <v>2</v>
      </c>
      <c r="L28" s="78">
        <f t="shared" ref="L28:L30" si="5">SUM(D28+F28+H28)</f>
        <v>0</v>
      </c>
      <c r="M28" s="14"/>
      <c r="N28" s="36">
        <f>L28/L41</f>
        <v>0</v>
      </c>
    </row>
    <row r="29" spans="1:17" ht="31.5" customHeight="1" x14ac:dyDescent="0.45">
      <c r="A29" s="1" t="s">
        <v>5</v>
      </c>
      <c r="B29" s="5"/>
      <c r="C29" s="22">
        <v>1</v>
      </c>
      <c r="D29" s="98">
        <v>10560</v>
      </c>
      <c r="E29" s="23">
        <v>0</v>
      </c>
      <c r="F29" s="78">
        <v>0</v>
      </c>
      <c r="G29" s="23">
        <v>0</v>
      </c>
      <c r="H29" s="78">
        <v>0</v>
      </c>
      <c r="I29" s="23"/>
      <c r="J29" s="25"/>
      <c r="K29" s="23">
        <f t="shared" si="4"/>
        <v>1</v>
      </c>
      <c r="L29" s="78">
        <f t="shared" si="5"/>
        <v>10560</v>
      </c>
      <c r="M29" s="14"/>
      <c r="N29" s="36">
        <f>L29/L41</f>
        <v>4.1441489304777698E-3</v>
      </c>
    </row>
    <row r="30" spans="1:17" ht="31.5" customHeight="1" x14ac:dyDescent="0.45">
      <c r="A30" s="1" t="s">
        <v>6</v>
      </c>
      <c r="B30" s="5"/>
      <c r="C30" s="22">
        <v>2</v>
      </c>
      <c r="D30" s="98">
        <v>936225.1</v>
      </c>
      <c r="E30" s="23">
        <v>0</v>
      </c>
      <c r="F30" s="98">
        <v>0</v>
      </c>
      <c r="G30" s="23">
        <v>4</v>
      </c>
      <c r="H30" s="98">
        <v>181522.14</v>
      </c>
      <c r="I30" s="23"/>
      <c r="J30" s="25"/>
      <c r="K30" s="23">
        <f t="shared" si="4"/>
        <v>6</v>
      </c>
      <c r="L30" s="78">
        <f t="shared" si="5"/>
        <v>1117747.24</v>
      </c>
      <c r="M30" s="14"/>
      <c r="N30" s="36">
        <f>L30/L41</f>
        <v>0.43864687776424988</v>
      </c>
    </row>
    <row r="31" spans="1:17" ht="15.75" customHeight="1" x14ac:dyDescent="0.45">
      <c r="A31" s="3" t="s">
        <v>40</v>
      </c>
      <c r="B31" s="5"/>
      <c r="C31" s="47">
        <f>SUM(C26:C30)</f>
        <v>3</v>
      </c>
      <c r="D31" s="78">
        <f>SUM(D27:D30)</f>
        <v>946785.1</v>
      </c>
      <c r="E31" s="47">
        <v>1</v>
      </c>
      <c r="F31" s="78">
        <f>SUM(F26:F30)</f>
        <v>21660.94</v>
      </c>
      <c r="G31" s="47">
        <f>SUM(G27:G30)</f>
        <v>6</v>
      </c>
      <c r="H31" s="78">
        <f>SUM(H27:H30)</f>
        <v>181522.14</v>
      </c>
      <c r="I31" s="37">
        <f>SUM(I26:I30)</f>
        <v>0</v>
      </c>
      <c r="J31" s="25">
        <f>SUM(J26:J30)</f>
        <v>0</v>
      </c>
      <c r="K31" s="47">
        <f>SUM(K26:K30)</f>
        <v>12</v>
      </c>
      <c r="L31" s="78">
        <f>SUM(L26:L30)</f>
        <v>1149968.18</v>
      </c>
      <c r="M31" s="27"/>
      <c r="N31" s="63"/>
    </row>
    <row r="32" spans="1:17" s="26" customFormat="1" ht="15.75" customHeight="1" x14ac:dyDescent="0.45">
      <c r="A32" s="33"/>
      <c r="B32" s="51"/>
      <c r="C32" s="57"/>
      <c r="D32" s="80"/>
      <c r="E32" s="57"/>
      <c r="F32" s="80"/>
      <c r="G32" s="57"/>
      <c r="H32" s="80"/>
      <c r="I32" s="58"/>
      <c r="J32" s="34"/>
      <c r="K32" s="57"/>
      <c r="L32" s="80"/>
      <c r="M32" s="62"/>
      <c r="N32" s="63"/>
    </row>
    <row r="33" spans="1:14" ht="15" customHeight="1" x14ac:dyDescent="0.45">
      <c r="A33" s="3" t="s">
        <v>41</v>
      </c>
      <c r="B33" s="5"/>
      <c r="C33" s="47">
        <f>SUM(C25,C31)</f>
        <v>9</v>
      </c>
      <c r="D33" s="78">
        <f>SUM(D31,D25)</f>
        <v>1500386.35</v>
      </c>
      <c r="E33" s="47">
        <v>1</v>
      </c>
      <c r="F33" s="78">
        <f>SUM(F27:F30)</f>
        <v>21660.94</v>
      </c>
      <c r="G33" s="47">
        <f>SUM(G25,G31)</f>
        <v>35</v>
      </c>
      <c r="H33" s="78">
        <f>SUM(H31,H25)</f>
        <v>1020531.68</v>
      </c>
      <c r="I33" s="37">
        <f>SUM(I27:I30)</f>
        <v>0</v>
      </c>
      <c r="J33" s="25">
        <f>SUM(J27:J30)</f>
        <v>0</v>
      </c>
      <c r="K33" s="47">
        <f>SUM(K25,K31)</f>
        <v>49</v>
      </c>
      <c r="L33" s="78">
        <f>SUM(L25,L31)</f>
        <v>2548170.9699999997</v>
      </c>
      <c r="M33" s="27"/>
      <c r="N33" s="64"/>
    </row>
    <row r="34" spans="1:14" s="26" customFormat="1" ht="15" customHeight="1" x14ac:dyDescent="0.45">
      <c r="A34" s="33"/>
      <c r="B34" s="51"/>
      <c r="C34" s="52"/>
      <c r="D34" s="81"/>
      <c r="E34" s="52"/>
      <c r="F34" s="81"/>
      <c r="G34" s="52"/>
      <c r="H34" s="81"/>
      <c r="I34" s="54"/>
      <c r="J34" s="53"/>
      <c r="K34" s="52"/>
      <c r="L34" s="81"/>
      <c r="M34" s="35"/>
      <c r="N34" s="64"/>
    </row>
    <row r="35" spans="1:14" ht="15" customHeight="1" x14ac:dyDescent="0.45">
      <c r="A35" s="4" t="s">
        <v>18</v>
      </c>
      <c r="B35" s="5"/>
      <c r="C35" s="12" t="s">
        <v>1</v>
      </c>
      <c r="D35" s="79"/>
      <c r="E35" s="12" t="s">
        <v>1</v>
      </c>
      <c r="F35" s="79"/>
      <c r="G35" s="12" t="s">
        <v>1</v>
      </c>
      <c r="H35" s="79"/>
      <c r="I35" s="12" t="s">
        <v>1</v>
      </c>
      <c r="J35" s="2"/>
      <c r="K35" s="12" t="s">
        <v>1</v>
      </c>
      <c r="L35" s="79"/>
      <c r="M35" s="14"/>
      <c r="N35" s="64"/>
    </row>
    <row r="36" spans="1:14" ht="15.75" customHeight="1" x14ac:dyDescent="0.5">
      <c r="A36" s="1" t="s">
        <v>10</v>
      </c>
      <c r="B36" s="5"/>
      <c r="C36" s="22"/>
      <c r="D36" s="78"/>
      <c r="E36" s="23"/>
      <c r="F36" s="78"/>
      <c r="G36" s="23">
        <v>0</v>
      </c>
      <c r="H36" s="79"/>
      <c r="I36" s="23"/>
      <c r="J36" s="25"/>
      <c r="K36" s="23">
        <v>1</v>
      </c>
      <c r="L36" s="78">
        <f>SUM(D36+F36+H36+J36)</f>
        <v>0</v>
      </c>
      <c r="M36" s="27"/>
      <c r="N36" s="65">
        <f>L36/L41</f>
        <v>0</v>
      </c>
    </row>
    <row r="37" spans="1:14" ht="15" customHeight="1" x14ac:dyDescent="0.5">
      <c r="A37" s="1" t="s">
        <v>20</v>
      </c>
      <c r="B37" s="5"/>
      <c r="C37" s="22"/>
      <c r="D37" s="78"/>
      <c r="E37" s="23"/>
      <c r="F37" s="78"/>
      <c r="G37" s="23">
        <v>0</v>
      </c>
      <c r="H37" s="79"/>
      <c r="I37" s="23"/>
      <c r="J37" s="25"/>
      <c r="K37" s="23"/>
      <c r="L37" s="78">
        <f>SUM(D37+F37+H37+J37)</f>
        <v>0</v>
      </c>
      <c r="M37" s="27"/>
      <c r="N37" s="65">
        <v>0</v>
      </c>
    </row>
    <row r="38" spans="1:14" ht="15" customHeight="1" x14ac:dyDescent="0.5">
      <c r="A38" s="1" t="s">
        <v>42</v>
      </c>
      <c r="B38" s="5"/>
      <c r="C38" s="22"/>
      <c r="D38" s="78"/>
      <c r="E38" s="23"/>
      <c r="F38" s="78"/>
      <c r="G38" s="23">
        <v>0</v>
      </c>
      <c r="H38" s="79"/>
      <c r="I38" s="23"/>
      <c r="J38" s="25"/>
      <c r="K38" s="23"/>
      <c r="L38" s="78"/>
      <c r="M38" s="27"/>
      <c r="N38" s="65">
        <v>0</v>
      </c>
    </row>
    <row r="39" spans="1:14" ht="15.75" customHeight="1" x14ac:dyDescent="0.5">
      <c r="A39" s="1" t="s">
        <v>11</v>
      </c>
      <c r="B39" s="5"/>
      <c r="C39" s="22"/>
      <c r="D39" s="78"/>
      <c r="E39" s="23"/>
      <c r="F39" s="78"/>
      <c r="G39" s="23">
        <v>0</v>
      </c>
      <c r="H39" s="79"/>
      <c r="I39" s="23"/>
      <c r="J39" s="25"/>
      <c r="K39" s="23"/>
      <c r="L39" s="78">
        <f>SUM(D39+F39+H39+J39)</f>
        <v>0</v>
      </c>
      <c r="M39" s="27"/>
      <c r="N39" s="65">
        <v>0</v>
      </c>
    </row>
    <row r="40" spans="1:14" ht="31.5" customHeight="1" x14ac:dyDescent="0.45">
      <c r="A40" s="3" t="s">
        <v>19</v>
      </c>
      <c r="B40" s="5"/>
      <c r="C40" s="37">
        <f>SUM(C36:C39)</f>
        <v>0</v>
      </c>
      <c r="D40" s="78">
        <v>0</v>
      </c>
      <c r="E40" s="37">
        <f>SUM(E36:E39)</f>
        <v>0</v>
      </c>
      <c r="F40" s="78">
        <v>0</v>
      </c>
      <c r="G40" s="50">
        <f>SUM(G36:G39)</f>
        <v>0</v>
      </c>
      <c r="H40" s="82">
        <f>SUM(H36:H39)</f>
        <v>0</v>
      </c>
      <c r="I40" s="37">
        <f>SUM(I31:I39)</f>
        <v>0</v>
      </c>
      <c r="J40" s="25">
        <f>SUM(J31:J39)</f>
        <v>0</v>
      </c>
      <c r="K40" s="49">
        <f>SUM(C40,E40,G40)</f>
        <v>0</v>
      </c>
      <c r="L40" s="78">
        <f>SUM(L36:L39)</f>
        <v>0</v>
      </c>
      <c r="M40" s="27"/>
      <c r="N40" s="64"/>
    </row>
    <row r="41" spans="1:14" ht="31.5" customHeight="1" x14ac:dyDescent="0.45">
      <c r="A41" s="32" t="s">
        <v>36</v>
      </c>
      <c r="B41" s="5"/>
      <c r="C41" s="61">
        <f>SUM(C33,C40)</f>
        <v>9</v>
      </c>
      <c r="D41" s="78">
        <f>SUM(D25,D31,D40)</f>
        <v>1500386.35</v>
      </c>
      <c r="E41" s="61">
        <f>SUM(E33,E40)</f>
        <v>1</v>
      </c>
      <c r="F41" s="78">
        <f>SUM(F25,F31,F40)</f>
        <v>27252.94</v>
      </c>
      <c r="G41" s="56">
        <f>SUM(G33,G40)</f>
        <v>35</v>
      </c>
      <c r="H41" s="78">
        <f>SUM(H33,H40)</f>
        <v>1020531.68</v>
      </c>
      <c r="I41" s="38">
        <f>SUM(I25+I40)</f>
        <v>0</v>
      </c>
      <c r="J41" s="25">
        <f>SUM(J25+J40)</f>
        <v>0</v>
      </c>
      <c r="K41" s="61">
        <f>SUM(K33,K40)</f>
        <v>49</v>
      </c>
      <c r="L41" s="78">
        <f>SUM(L33,L40)</f>
        <v>2548170.9699999997</v>
      </c>
      <c r="M41" s="14"/>
      <c r="N41" s="55">
        <f>SUM(N18:N24,N27:N30,N36:N39)</f>
        <v>1</v>
      </c>
    </row>
  </sheetData>
  <mergeCells count="16">
    <mergeCell ref="G12:H12"/>
    <mergeCell ref="I12:J12"/>
    <mergeCell ref="K12:L12"/>
    <mergeCell ref="N15:N16"/>
    <mergeCell ref="A10:B10"/>
    <mergeCell ref="C10:E10"/>
    <mergeCell ref="A11:B11"/>
    <mergeCell ref="C11:E11"/>
    <mergeCell ref="C12:D12"/>
    <mergeCell ref="E12:F12"/>
    <mergeCell ref="A7:B7"/>
    <mergeCell ref="C7:E7"/>
    <mergeCell ref="A8:B8"/>
    <mergeCell ref="C8:E8"/>
    <mergeCell ref="A9:B9"/>
    <mergeCell ref="C9:E9"/>
  </mergeCells>
  <pageMargins left="0.7" right="0.7" top="0.75" bottom="0.75" header="0.3" footer="0.3"/>
  <pageSetup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F6251-057F-4532-B7DB-DE46FCF7786B}">
  <sheetPr>
    <pageSetUpPr fitToPage="1"/>
  </sheetPr>
  <dimension ref="A6:O29"/>
  <sheetViews>
    <sheetView tabSelected="1" zoomScale="90" zoomScaleNormal="90" workbookViewId="0">
      <selection activeCell="A28" sqref="A28"/>
    </sheetView>
  </sheetViews>
  <sheetFormatPr defaultColWidth="9.1328125" defaultRowHeight="14.25" x14ac:dyDescent="0.45"/>
  <cols>
    <col min="1" max="1" width="41.86328125" style="13" bestFit="1" customWidth="1"/>
    <col min="2" max="2" width="9.1328125" style="13"/>
    <col min="3" max="3" width="10.86328125" style="13" customWidth="1"/>
    <col min="4" max="4" width="18.1328125" style="59" customWidth="1"/>
    <col min="5" max="5" width="8.6640625" style="13" customWidth="1"/>
    <col min="6" max="6" width="14.6640625" style="59" customWidth="1"/>
    <col min="7" max="7" width="9.86328125" style="13" customWidth="1"/>
    <col min="8" max="8" width="17.33203125" style="92" customWidth="1"/>
    <col min="9" max="9" width="5.1328125" style="13" hidden="1" customWidth="1"/>
    <col min="10" max="10" width="9.86328125" style="13" hidden="1" customWidth="1"/>
    <col min="11" max="11" width="6.1328125" style="13" customWidth="1"/>
    <col min="12" max="12" width="17.33203125" style="59" customWidth="1"/>
    <col min="13" max="13" width="1.53125" style="13" customWidth="1"/>
    <col min="14" max="14" width="18.86328125" style="13" customWidth="1"/>
    <col min="15" max="15" width="16.33203125" style="13" customWidth="1"/>
    <col min="16" max="16" width="9.1328125" style="13" customWidth="1"/>
    <col min="17" max="16384" width="9.1328125" style="13"/>
  </cols>
  <sheetData>
    <row r="6" spans="1:15" ht="34.5" customHeight="1" x14ac:dyDescent="0.45"/>
    <row r="7" spans="1:15" ht="20" customHeight="1" x14ac:dyDescent="0.45">
      <c r="A7" s="175" t="s">
        <v>25</v>
      </c>
      <c r="B7" s="175"/>
      <c r="C7" s="176" t="s">
        <v>34</v>
      </c>
      <c r="D7" s="176"/>
      <c r="E7" s="176"/>
    </row>
    <row r="8" spans="1:15" ht="18.5" customHeight="1" x14ac:dyDescent="0.45">
      <c r="A8" s="175" t="s">
        <v>57</v>
      </c>
      <c r="B8" s="175"/>
      <c r="C8" s="176" t="s">
        <v>739</v>
      </c>
      <c r="D8" s="176"/>
      <c r="E8" s="176"/>
    </row>
    <row r="9" spans="1:15" ht="20" customHeight="1" x14ac:dyDescent="0.45">
      <c r="A9" s="175" t="s">
        <v>23</v>
      </c>
      <c r="B9" s="175"/>
      <c r="C9" s="177"/>
      <c r="D9" s="176"/>
      <c r="E9" s="176"/>
    </row>
    <row r="10" spans="1:15" ht="18" customHeight="1" x14ac:dyDescent="0.45">
      <c r="A10" s="175" t="s">
        <v>24</v>
      </c>
      <c r="B10" s="175"/>
      <c r="C10" s="176"/>
      <c r="D10" s="176"/>
      <c r="E10" s="176"/>
    </row>
    <row r="11" spans="1:15" ht="18.75" customHeight="1" x14ac:dyDescent="0.45">
      <c r="A11" s="175" t="s">
        <v>35</v>
      </c>
      <c r="B11" s="175"/>
      <c r="C11" s="178" t="s">
        <v>58</v>
      </c>
      <c r="D11" s="178"/>
      <c r="E11" s="178"/>
    </row>
    <row r="12" spans="1:15" ht="33.75" customHeight="1" x14ac:dyDescent="0.55000000000000004">
      <c r="A12" s="4" t="s">
        <v>0</v>
      </c>
      <c r="B12" s="6"/>
      <c r="C12" s="169" t="s">
        <v>28</v>
      </c>
      <c r="D12" s="170"/>
      <c r="E12" s="169" t="s">
        <v>29</v>
      </c>
      <c r="F12" s="170"/>
      <c r="G12" s="173" t="s">
        <v>30</v>
      </c>
      <c r="H12" s="174"/>
      <c r="I12" s="173"/>
      <c r="J12" s="174"/>
      <c r="K12" s="173" t="s">
        <v>2</v>
      </c>
      <c r="L12" s="174"/>
      <c r="M12" s="14"/>
      <c r="N12" s="173" t="s">
        <v>356</v>
      </c>
      <c r="O12" s="174"/>
    </row>
    <row r="13" spans="1:15" ht="26.25" customHeight="1" x14ac:dyDescent="0.45">
      <c r="A13" s="41"/>
      <c r="B13" s="5"/>
      <c r="C13" s="20"/>
      <c r="D13" s="90"/>
      <c r="E13" s="9"/>
      <c r="F13" s="90"/>
      <c r="G13" s="9"/>
      <c r="I13" s="9"/>
      <c r="K13" s="9"/>
      <c r="M13" s="21"/>
      <c r="N13" s="171" t="s">
        <v>357</v>
      </c>
      <c r="O13" s="171" t="s">
        <v>358</v>
      </c>
    </row>
    <row r="14" spans="1:15" ht="31.5" customHeight="1" x14ac:dyDescent="0.5">
      <c r="A14" s="42"/>
      <c r="B14" s="5"/>
      <c r="C14" s="7"/>
      <c r="D14" s="76" t="s">
        <v>3</v>
      </c>
      <c r="E14" s="10"/>
      <c r="F14" s="76" t="s">
        <v>3</v>
      </c>
      <c r="G14" s="10"/>
      <c r="H14" s="93" t="s">
        <v>3</v>
      </c>
      <c r="I14" s="10"/>
      <c r="J14" s="8" t="s">
        <v>3</v>
      </c>
      <c r="K14" s="10"/>
      <c r="L14" s="76" t="s">
        <v>3</v>
      </c>
      <c r="M14" s="14"/>
      <c r="N14" s="172"/>
      <c r="O14" s="172"/>
    </row>
    <row r="15" spans="1:15" ht="15" customHeight="1" x14ac:dyDescent="0.45">
      <c r="A15" s="4" t="s">
        <v>684</v>
      </c>
      <c r="B15" s="5"/>
      <c r="C15" s="12" t="s">
        <v>1</v>
      </c>
      <c r="D15" s="79"/>
      <c r="E15" s="12" t="s">
        <v>1</v>
      </c>
      <c r="F15" s="79"/>
      <c r="G15" s="12" t="s">
        <v>1</v>
      </c>
      <c r="H15" s="99"/>
      <c r="I15" s="12" t="s">
        <v>1</v>
      </c>
      <c r="J15" s="2"/>
      <c r="K15" s="12" t="s">
        <v>1</v>
      </c>
      <c r="L15" s="79"/>
      <c r="M15" s="14"/>
      <c r="N15" s="115">
        <v>17947490.600000001</v>
      </c>
      <c r="O15" s="115">
        <f>309161052.69</f>
        <v>309161052.69</v>
      </c>
    </row>
    <row r="16" spans="1:15" ht="15" customHeight="1" x14ac:dyDescent="0.45">
      <c r="A16" s="24" t="s">
        <v>4</v>
      </c>
      <c r="B16" s="5"/>
      <c r="C16" s="151">
        <v>2</v>
      </c>
      <c r="D16" s="82">
        <v>94440.5</v>
      </c>
      <c r="E16" s="151">
        <v>4</v>
      </c>
      <c r="F16" s="82">
        <v>27741.439999999999</v>
      </c>
      <c r="G16" s="151">
        <v>27</v>
      </c>
      <c r="H16" s="152">
        <v>347874.03</v>
      </c>
      <c r="I16" s="94">
        <f>SUM('Jun Summary Report '!I18, 'May Summary Report '!I18, 'Apr Summary Report'!I18, 'Mar Summary Report'!I18, 'Feb Summary Report '!I18, 'Jan Summary Report'!I18, 'Dec Summary Report'!I18, 'Nov Summary Report  '!I18,'Oct Summary Report '!I18,'Sept Summary Report'!I18,'Aug Summary Report '!I18,'July Summary Report'!I18)</f>
        <v>0</v>
      </c>
      <c r="J16" s="94">
        <f>SUM('Jun Summary Report '!J18, 'May Summary Report '!J18, 'Apr Summary Report'!J18, 'Mar Summary Report'!J18, 'Feb Summary Report '!J18, 'Jan Summary Report'!J18, 'Dec Summary Report'!J18, 'Nov Summary Report  '!J18,'Oct Summary Report '!J18,'Sept Summary Report'!J18,'Aug Summary Report '!J18,'July Summary Report'!J18)</f>
        <v>0</v>
      </c>
      <c r="K16" s="94">
        <f>SUM(C16,E16,G16)</f>
        <v>33</v>
      </c>
      <c r="L16" s="82">
        <f>SUM(D16,F16,H16)</f>
        <v>470055.97000000003</v>
      </c>
      <c r="M16" s="14"/>
      <c r="N16" s="127">
        <f>L16/$N$15</f>
        <v>2.6190623551573276E-2</v>
      </c>
      <c r="O16" s="127">
        <f>L16/$O$15</f>
        <v>1.5204242769587524E-3</v>
      </c>
    </row>
    <row r="17" spans="1:15" ht="15" customHeight="1" x14ac:dyDescent="0.45">
      <c r="A17" s="1" t="s">
        <v>31</v>
      </c>
      <c r="B17" s="5"/>
      <c r="C17" s="151"/>
      <c r="D17" s="82"/>
      <c r="E17" s="151">
        <v>1</v>
      </c>
      <c r="F17" s="82">
        <v>49000</v>
      </c>
      <c r="G17" s="151">
        <v>79</v>
      </c>
      <c r="H17" s="152">
        <v>459433.14</v>
      </c>
      <c r="I17" s="94">
        <f>SUM('Jun Summary Report '!I19, 'May Summary Report '!I19, 'Apr Summary Report'!I19, 'Mar Summary Report'!I19, 'Feb Summary Report '!I19, 'Jan Summary Report'!I19, 'Dec Summary Report'!I19, 'Nov Summary Report  '!I19,'Oct Summary Report '!I19,'Sept Summary Report'!I19,'Aug Summary Report '!I19,'July Summary Report'!I19)</f>
        <v>0</v>
      </c>
      <c r="J17" s="94">
        <f>SUM('Jun Summary Report '!J19, 'May Summary Report '!J19, 'Apr Summary Report'!J19, 'Mar Summary Report'!J19, 'Feb Summary Report '!J19, 'Jan Summary Report'!J19, 'Dec Summary Report'!J19, 'Nov Summary Report  '!J19,'Oct Summary Report '!J19,'Sept Summary Report'!J19,'Aug Summary Report '!J19,'July Summary Report'!J19)</f>
        <v>0</v>
      </c>
      <c r="K17" s="94">
        <f t="shared" ref="K17:K22" si="0">SUM(C17,E17,G17)</f>
        <v>80</v>
      </c>
      <c r="L17" s="82">
        <f t="shared" ref="L17:L23" si="1">SUM(D17,F17,H17)</f>
        <v>508433.14</v>
      </c>
      <c r="M17" s="14"/>
      <c r="N17" s="127">
        <f t="shared" ref="N17:N22" si="2">L17/$N$15</f>
        <v>2.832892638483956E-2</v>
      </c>
      <c r="O17" s="127">
        <f t="shared" ref="O17:O22" si="3">L17/$O$15</f>
        <v>1.6445575391083069E-3</v>
      </c>
    </row>
    <row r="18" spans="1:15" ht="15" customHeight="1" x14ac:dyDescent="0.45">
      <c r="A18" s="1" t="s">
        <v>5</v>
      </c>
      <c r="B18" s="5"/>
      <c r="C18" s="151">
        <v>3</v>
      </c>
      <c r="D18" s="82">
        <v>555274.69999999995</v>
      </c>
      <c r="E18" s="151"/>
      <c r="F18" s="82">
        <v>0</v>
      </c>
      <c r="G18" s="151">
        <v>15</v>
      </c>
      <c r="H18" s="152">
        <v>1675571.75</v>
      </c>
      <c r="I18" s="94">
        <f>SUM('Jun Summary Report '!I20, 'May Summary Report '!I20, 'Apr Summary Report'!I20, 'Mar Summary Report'!I20, 'Feb Summary Report '!I20, 'Jan Summary Report'!I20, 'Dec Summary Report'!I20, 'Nov Summary Report  '!I20,'Oct Summary Report '!I20,'Sept Summary Report'!I20,'Aug Summary Report '!I20,'July Summary Report'!I20)</f>
        <v>0</v>
      </c>
      <c r="J18" s="94">
        <f>SUM('Jun Summary Report '!J20, 'May Summary Report '!J20, 'Apr Summary Report'!J20, 'Mar Summary Report'!J20, 'Feb Summary Report '!J20, 'Jan Summary Report'!J20, 'Dec Summary Report'!J20, 'Nov Summary Report  '!J20,'Oct Summary Report '!J20,'Sept Summary Report'!J20,'Aug Summary Report '!J20,'July Summary Report'!J20)</f>
        <v>0</v>
      </c>
      <c r="K18" s="94">
        <f t="shared" si="0"/>
        <v>18</v>
      </c>
      <c r="L18" s="82">
        <f t="shared" si="1"/>
        <v>2230846.4500000002</v>
      </c>
      <c r="M18" s="14"/>
      <c r="N18" s="127">
        <f t="shared" si="2"/>
        <v>0.12429851613907518</v>
      </c>
      <c r="O18" s="127">
        <f t="shared" si="3"/>
        <v>7.2158068766731117E-3</v>
      </c>
    </row>
    <row r="19" spans="1:15" ht="15" customHeight="1" x14ac:dyDescent="0.45">
      <c r="A19" s="1" t="s">
        <v>6</v>
      </c>
      <c r="B19" s="5"/>
      <c r="C19" s="151">
        <v>6</v>
      </c>
      <c r="D19" s="82">
        <v>2587287.56</v>
      </c>
      <c r="E19" s="151">
        <v>7</v>
      </c>
      <c r="F19" s="82">
        <v>127972.3</v>
      </c>
      <c r="G19" s="151">
        <v>301</v>
      </c>
      <c r="H19" s="152">
        <v>5522994.5499999998</v>
      </c>
      <c r="I19" s="94">
        <f>SUM('Jun Summary Report '!I21, 'May Summary Report '!I21, 'Apr Summary Report'!I21, 'Mar Summary Report'!I21, 'Feb Summary Report '!I21, 'Jan Summary Report'!I21, 'Dec Summary Report'!I21, 'Nov Summary Report  '!I21,'Oct Summary Report '!I21,'Sept Summary Report'!I21,'Aug Summary Report '!I21,'July Summary Report'!I21)</f>
        <v>0</v>
      </c>
      <c r="J19" s="94">
        <f>SUM('Jun Summary Report '!J21, 'May Summary Report '!J21, 'Apr Summary Report'!J21, 'Mar Summary Report'!J21, 'Feb Summary Report '!J21, 'Jan Summary Report'!J21, 'Dec Summary Report'!J21, 'Nov Summary Report  '!J21,'Oct Summary Report '!J21,'Sept Summary Report'!J21,'Aug Summary Report '!J21,'July Summary Report'!J21)</f>
        <v>0</v>
      </c>
      <c r="K19" s="94">
        <f t="shared" si="0"/>
        <v>314</v>
      </c>
      <c r="L19" s="82">
        <f t="shared" si="1"/>
        <v>8238254.4100000001</v>
      </c>
      <c r="M19" s="14"/>
      <c r="N19" s="127">
        <f t="shared" si="2"/>
        <v>0.45901984815637675</v>
      </c>
      <c r="O19" s="127">
        <f t="shared" si="3"/>
        <v>2.6647128861540689E-2</v>
      </c>
    </row>
    <row r="20" spans="1:15" ht="15" customHeight="1" x14ac:dyDescent="0.45">
      <c r="A20" s="1" t="s">
        <v>7</v>
      </c>
      <c r="B20" s="5"/>
      <c r="C20" s="151">
        <v>0</v>
      </c>
      <c r="D20" s="82">
        <v>0</v>
      </c>
      <c r="E20" s="151"/>
      <c r="F20" s="82">
        <v>0</v>
      </c>
      <c r="G20" s="151">
        <v>41</v>
      </c>
      <c r="H20" s="152">
        <v>1320377.52</v>
      </c>
      <c r="I20" s="94">
        <f>SUM('Jun Summary Report '!I22, 'May Summary Report '!I22, 'Apr Summary Report'!I22, 'Mar Summary Report'!I22, 'Feb Summary Report '!I22, 'Jan Summary Report'!I22, 'Dec Summary Report'!I22, 'Nov Summary Report  '!I22,'Oct Summary Report '!I22,'Sept Summary Report'!I22,'Aug Summary Report '!I22,'July Summary Report'!I22)</f>
        <v>0</v>
      </c>
      <c r="J20" s="94">
        <f>SUM('Jun Summary Report '!J22, 'May Summary Report '!J22, 'Apr Summary Report'!J22, 'Mar Summary Report'!J22, 'Feb Summary Report '!J22, 'Jan Summary Report'!J22, 'Dec Summary Report'!J22, 'Nov Summary Report  '!J22,'Oct Summary Report '!J22,'Sept Summary Report'!J22,'Aug Summary Report '!J22,'July Summary Report'!J22)</f>
        <v>0</v>
      </c>
      <c r="K20" s="94">
        <f t="shared" si="0"/>
        <v>41</v>
      </c>
      <c r="L20" s="82">
        <f t="shared" si="1"/>
        <v>1320377.52</v>
      </c>
      <c r="M20" s="14"/>
      <c r="N20" s="127">
        <f t="shared" si="2"/>
        <v>7.3568921105884297E-2</v>
      </c>
      <c r="O20" s="127">
        <f t="shared" si="3"/>
        <v>4.2708404196176693E-3</v>
      </c>
    </row>
    <row r="21" spans="1:15" ht="15" customHeight="1" x14ac:dyDescent="0.45">
      <c r="A21" s="1" t="s">
        <v>33</v>
      </c>
      <c r="B21" s="5"/>
      <c r="C21" s="151">
        <v>4</v>
      </c>
      <c r="D21" s="152">
        <v>472852.67000000004</v>
      </c>
      <c r="E21" s="151">
        <v>2</v>
      </c>
      <c r="F21" s="82">
        <v>29400</v>
      </c>
      <c r="G21" s="151">
        <v>38</v>
      </c>
      <c r="H21" s="152">
        <v>4379634.29</v>
      </c>
      <c r="I21" s="94">
        <f>SUM('Jun Summary Report '!I23, 'May Summary Report '!I23, 'Apr Summary Report'!I23, 'Mar Summary Report'!I23, 'Feb Summary Report '!I23, 'Jan Summary Report'!I23, 'Dec Summary Report'!I23, 'Nov Summary Report  '!I23,'Oct Summary Report '!I23,'Sept Summary Report'!I23,'Aug Summary Report '!I23,'July Summary Report'!I23)</f>
        <v>0</v>
      </c>
      <c r="J21" s="94">
        <f>SUM('Jun Summary Report '!J23, 'May Summary Report '!J23, 'Apr Summary Report'!J23, 'Mar Summary Report'!J23, 'Feb Summary Report '!J23, 'Jan Summary Report'!J23, 'Dec Summary Report'!J23, 'Nov Summary Report  '!J23,'Oct Summary Report '!J23,'Sept Summary Report'!J23,'Aug Summary Report '!J23,'July Summary Report'!J23)</f>
        <v>0</v>
      </c>
      <c r="K21" s="94">
        <f t="shared" si="0"/>
        <v>44</v>
      </c>
      <c r="L21" s="82">
        <f t="shared" si="1"/>
        <v>4881886.96</v>
      </c>
      <c r="M21" s="14"/>
      <c r="N21" s="127">
        <f t="shared" si="2"/>
        <v>0.27200944515329623</v>
      </c>
      <c r="O21" s="127">
        <f t="shared" si="3"/>
        <v>1.579075668659705E-2</v>
      </c>
    </row>
    <row r="22" spans="1:15" ht="15" customHeight="1" x14ac:dyDescent="0.45">
      <c r="A22" s="1" t="s">
        <v>32</v>
      </c>
      <c r="B22" s="5"/>
      <c r="C22" s="151"/>
      <c r="D22" s="82">
        <v>0</v>
      </c>
      <c r="E22" s="151"/>
      <c r="F22" s="82">
        <v>0</v>
      </c>
      <c r="G22" s="151">
        <v>2</v>
      </c>
      <c r="H22" s="152">
        <v>297635.59999999998</v>
      </c>
      <c r="I22" s="94">
        <f>SUM('Jun Summary Report '!I24, 'May Summary Report '!I24, 'Apr Summary Report'!I24, 'Mar Summary Report'!I24, 'Feb Summary Report '!I24, 'Jan Summary Report'!I24, 'Dec Summary Report'!I24, 'Nov Summary Report  '!I24,'Oct Summary Report '!I24,'Sept Summary Report'!I24,'Aug Summary Report '!I24,'July Summary Report'!I24)</f>
        <v>0</v>
      </c>
      <c r="J22" s="94">
        <f>SUM('Jun Summary Report '!J24, 'May Summary Report '!J24, 'Apr Summary Report'!J24, 'Mar Summary Report'!J24, 'Feb Summary Report '!J24, 'Jan Summary Report'!J24, 'Dec Summary Report'!J24, 'Nov Summary Report  '!J24,'Oct Summary Report '!J24,'Sept Summary Report'!J24,'Aug Summary Report '!J24,'July Summary Report'!J24)</f>
        <v>0</v>
      </c>
      <c r="K22" s="94">
        <f t="shared" si="0"/>
        <v>2</v>
      </c>
      <c r="L22" s="82">
        <f t="shared" si="1"/>
        <v>297635.59999999998</v>
      </c>
      <c r="M22" s="14"/>
      <c r="N22" s="127">
        <f t="shared" si="2"/>
        <v>1.6583688864001966E-2</v>
      </c>
      <c r="O22" s="127">
        <f t="shared" si="3"/>
        <v>9.6272023079971606E-4</v>
      </c>
    </row>
    <row r="23" spans="1:15" ht="31.5" customHeight="1" x14ac:dyDescent="0.55000000000000004">
      <c r="A23" s="3" t="s">
        <v>59</v>
      </c>
      <c r="B23" s="5"/>
      <c r="C23" s="47">
        <f t="shared" ref="C23:G23" si="4">SUM(C16:C22)</f>
        <v>15</v>
      </c>
      <c r="D23" s="78">
        <f>SUM(D16:D22)</f>
        <v>3709855.4299999997</v>
      </c>
      <c r="E23" s="47">
        <f t="shared" si="4"/>
        <v>14</v>
      </c>
      <c r="F23" s="78">
        <f t="shared" si="4"/>
        <v>234113.74</v>
      </c>
      <c r="G23" s="47">
        <f t="shared" si="4"/>
        <v>503</v>
      </c>
      <c r="H23" s="99">
        <f>SUM(H16:H22)</f>
        <v>14003520.880000001</v>
      </c>
      <c r="I23" s="37">
        <f t="shared" ref="I23:J23" si="5">SUM(I16:I20)</f>
        <v>0</v>
      </c>
      <c r="J23" s="25">
        <f t="shared" si="5"/>
        <v>0</v>
      </c>
      <c r="K23" s="95">
        <f>SUM(K16:K22)</f>
        <v>532</v>
      </c>
      <c r="L23" s="82">
        <f t="shared" si="1"/>
        <v>17947490.050000001</v>
      </c>
      <c r="M23" s="14"/>
      <c r="N23" s="105"/>
      <c r="O23" s="105"/>
    </row>
    <row r="24" spans="1:15" ht="15.75" customHeight="1" x14ac:dyDescent="0.45">
      <c r="A24"/>
      <c r="B24"/>
      <c r="C24"/>
      <c r="E24"/>
      <c r="G24"/>
      <c r="H24" s="59"/>
      <c r="I24"/>
      <c r="J24"/>
      <c r="K24"/>
      <c r="M24" s="133"/>
      <c r="N24"/>
      <c r="O24"/>
    </row>
    <row r="25" spans="1:15" ht="15.75" customHeight="1" x14ac:dyDescent="0.45">
      <c r="A25" s="1" t="s">
        <v>685</v>
      </c>
      <c r="B25" s="167"/>
      <c r="C25" s="151"/>
      <c r="D25" s="152">
        <f>8283902.37</f>
        <v>8283902.3700000001</v>
      </c>
      <c r="E25" s="151"/>
      <c r="F25" s="82">
        <v>0</v>
      </c>
      <c r="G25" s="151"/>
      <c r="H25" s="152">
        <v>0</v>
      </c>
      <c r="I25" s="151"/>
      <c r="J25" s="151"/>
      <c r="K25" s="151"/>
      <c r="L25" s="82">
        <f>SUM(D25,F25,H25)</f>
        <v>8283902.3700000001</v>
      </c>
      <c r="M25" s="133"/>
      <c r="N25" s="127"/>
      <c r="O25" s="127"/>
    </row>
    <row r="26" spans="1:15" ht="32.25" customHeight="1" x14ac:dyDescent="0.55000000000000004">
      <c r="A26" s="3" t="s">
        <v>41</v>
      </c>
      <c r="B26" s="144"/>
      <c r="C26" s="154">
        <f>C23</f>
        <v>15</v>
      </c>
      <c r="D26" s="78">
        <f>SUM(D23,D25)</f>
        <v>11993757.800000001</v>
      </c>
      <c r="E26" s="154">
        <f>E23</f>
        <v>14</v>
      </c>
      <c r="F26" s="78">
        <f>SUM(F23+F25)</f>
        <v>234113.74</v>
      </c>
      <c r="G26" s="154">
        <f>G23</f>
        <v>503</v>
      </c>
      <c r="H26" s="78">
        <f>SUM(H23+H25)</f>
        <v>14003520.880000001</v>
      </c>
      <c r="I26" s="159">
        <f>SUM('Jun Summary Report '!I33,'May Summary Report '!I33,'Apr Summary Report'!I33,'Mar Summary Report'!I33,'Feb Summary Report '!I33,'Jan Summary Report'!I33,'Dec Summary Report'!I33,'Nov Summary Report  '!I33,'Oct Summary Report '!I33,'Sept Summary Report'!I33,'Aug Summary Report '!I33,'July Summary Report'!I33)</f>
        <v>0</v>
      </c>
      <c r="J26" s="160">
        <f>SUM('Jun Summary Report '!J33,'May Summary Report '!J33,'Apr Summary Report'!J33,'Mar Summary Report'!J33,'Feb Summary Report '!J33,'Jan Summary Report'!J33,'Dec Summary Report'!J33,'Nov Summary Report  '!J33,'Oct Summary Report '!J33,'Sept Summary Report'!J33,'Aug Summary Report '!J33,'July Summary Report'!J33)</f>
        <v>0</v>
      </c>
      <c r="K26" s="154">
        <f>K23</f>
        <v>532</v>
      </c>
      <c r="L26" s="78">
        <f>SUM(L23+L25)</f>
        <v>26231392.420000002</v>
      </c>
      <c r="M26" s="133"/>
      <c r="N26" s="105"/>
      <c r="O26" s="105"/>
    </row>
    <row r="28" spans="1:15" x14ac:dyDescent="0.45">
      <c r="A28" s="181" t="s">
        <v>740</v>
      </c>
    </row>
    <row r="29" spans="1:15" x14ac:dyDescent="0.45">
      <c r="A29" s="182" t="s">
        <v>741</v>
      </c>
    </row>
  </sheetData>
  <mergeCells count="18">
    <mergeCell ref="A11:B11"/>
    <mergeCell ref="C11:E11"/>
    <mergeCell ref="C12:D12"/>
    <mergeCell ref="E12:F12"/>
    <mergeCell ref="O13:O14"/>
    <mergeCell ref="N12:O12"/>
    <mergeCell ref="A7:B7"/>
    <mergeCell ref="C7:E7"/>
    <mergeCell ref="A8:B8"/>
    <mergeCell ref="C8:E8"/>
    <mergeCell ref="A9:B9"/>
    <mergeCell ref="C9:E9"/>
    <mergeCell ref="G12:H12"/>
    <mergeCell ref="I12:J12"/>
    <mergeCell ref="K12:L12"/>
    <mergeCell ref="N13:N14"/>
    <mergeCell ref="A10:B10"/>
    <mergeCell ref="C10:E10"/>
  </mergeCells>
  <pageMargins left="0.7" right="0.7" top="0.75" bottom="0.75" header="0.3" footer="0.3"/>
  <pageSetup scale="65"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EFFD-4C1E-4733-8564-FC97ECBF24E2}">
  <dimension ref="A1"/>
  <sheetViews>
    <sheetView topLeftCell="A11" workbookViewId="0">
      <selection activeCell="D24" sqref="D24"/>
    </sheetView>
  </sheetViews>
  <sheetFormatPr defaultRowHeight="14.25" x14ac:dyDescent="0.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E8DD1-302E-49BB-9547-2BB4E58627DF}">
  <sheetPr>
    <pageSetUpPr fitToPage="1"/>
  </sheetPr>
  <dimension ref="A6:N35"/>
  <sheetViews>
    <sheetView topLeftCell="A7" zoomScale="90" zoomScaleNormal="90" workbookViewId="0">
      <selection activeCell="L50" sqref="L50"/>
    </sheetView>
  </sheetViews>
  <sheetFormatPr defaultColWidth="9.1328125" defaultRowHeight="14.25" x14ac:dyDescent="0.45"/>
  <cols>
    <col min="1" max="1" width="41.86328125" bestFit="1" customWidth="1"/>
    <col min="3" max="3" width="10.86328125" customWidth="1"/>
    <col min="4" max="4" width="18.1328125" style="59" customWidth="1"/>
    <col min="5" max="5" width="8.6640625" customWidth="1"/>
    <col min="6" max="6" width="14.6640625" style="59" customWidth="1"/>
    <col min="7" max="7" width="9.86328125" customWidth="1"/>
    <col min="8" max="8" width="17.33203125" style="59" customWidth="1"/>
    <col min="9" max="9" width="5.1328125" hidden="1" customWidth="1"/>
    <col min="10" max="10" width="9.86328125" hidden="1" customWidth="1"/>
    <col min="11" max="11" width="6.1328125" customWidth="1"/>
    <col min="12" max="12" width="17.33203125" style="59" customWidth="1"/>
    <col min="13" max="13" width="1.53125" customWidth="1"/>
    <col min="14" max="14" width="29.1328125" customWidth="1"/>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58</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33"/>
      <c r="N12" s="105" t="s">
        <v>44</v>
      </c>
    </row>
    <row r="13" spans="1:14" ht="21" customHeight="1" x14ac:dyDescent="0.55000000000000004">
      <c r="A13" s="134"/>
      <c r="B13" s="135"/>
      <c r="C13" s="136"/>
      <c r="D13" s="74"/>
      <c r="E13" s="137"/>
      <c r="F13" s="74"/>
      <c r="G13" s="137"/>
      <c r="H13" s="74"/>
      <c r="I13" s="137"/>
      <c r="J13" s="137"/>
      <c r="K13" s="137"/>
      <c r="L13" s="74"/>
      <c r="M13" s="138"/>
      <c r="N13" s="106"/>
    </row>
    <row r="14" spans="1:14" ht="21" customHeight="1" x14ac:dyDescent="0.55000000000000004">
      <c r="A14" s="139"/>
      <c r="B14" s="135"/>
      <c r="C14" s="140"/>
      <c r="D14" s="75"/>
      <c r="E14" s="141"/>
      <c r="F14" s="75"/>
      <c r="G14" s="141"/>
      <c r="H14" s="75"/>
      <c r="I14" s="141"/>
      <c r="J14" s="141"/>
      <c r="K14" s="141"/>
      <c r="L14" s="75"/>
      <c r="M14" s="142"/>
      <c r="N14" s="107"/>
    </row>
    <row r="15" spans="1:14" ht="26.25" customHeight="1" x14ac:dyDescent="0.45">
      <c r="A15" s="143"/>
      <c r="B15" s="144"/>
      <c r="C15" s="145"/>
      <c r="D15" s="90"/>
      <c r="E15" s="146"/>
      <c r="F15" s="90"/>
      <c r="G15" s="146"/>
      <c r="I15" s="146"/>
      <c r="K15" s="146"/>
      <c r="M15" s="147"/>
      <c r="N15" s="171" t="s">
        <v>37</v>
      </c>
    </row>
    <row r="16" spans="1:14" ht="31.5" customHeight="1" x14ac:dyDescent="0.5">
      <c r="A16" s="148"/>
      <c r="B16" s="144"/>
      <c r="C16" s="7"/>
      <c r="D16" s="76" t="s">
        <v>3</v>
      </c>
      <c r="E16" s="10"/>
      <c r="F16" s="76" t="s">
        <v>3</v>
      </c>
      <c r="G16" s="10"/>
      <c r="H16" s="76" t="s">
        <v>3</v>
      </c>
      <c r="I16" s="10"/>
      <c r="J16" s="8" t="s">
        <v>3</v>
      </c>
      <c r="K16" s="10"/>
      <c r="L16" s="76" t="s">
        <v>3</v>
      </c>
      <c r="M16" s="133"/>
      <c r="N16" s="172"/>
    </row>
    <row r="17" spans="1:14" ht="15" customHeight="1" x14ac:dyDescent="0.45">
      <c r="A17" s="4" t="s">
        <v>9</v>
      </c>
      <c r="B17" s="144"/>
      <c r="C17" s="12" t="s">
        <v>1</v>
      </c>
      <c r="D17" s="79"/>
      <c r="E17" s="12" t="s">
        <v>1</v>
      </c>
      <c r="F17" s="79"/>
      <c r="G17" s="12" t="s">
        <v>1</v>
      </c>
      <c r="H17" s="149"/>
      <c r="I17" s="12" t="s">
        <v>1</v>
      </c>
      <c r="J17" s="2"/>
      <c r="K17" s="12" t="s">
        <v>1</v>
      </c>
      <c r="L17" s="79"/>
      <c r="M17" s="133"/>
      <c r="N17" s="150"/>
    </row>
    <row r="18" spans="1:14" ht="15" customHeight="1" x14ac:dyDescent="0.45">
      <c r="A18" s="24" t="s">
        <v>4</v>
      </c>
      <c r="B18" s="144"/>
      <c r="C18" s="151"/>
      <c r="D18" s="82">
        <v>0</v>
      </c>
      <c r="E18" s="151"/>
      <c r="F18" s="82">
        <f>SUM('[1]Jun Summary Report '!F18, '[1]May Summary Report '!F18, '[1]Apr Summary Report'!F18, '[1]Mar Summary Report'!F18, '[1]Feb Summary Report '!F18, '[1]Jan Summary Report'!F18, '[1]Dec Summary Report'!F18, '[1]Nov Summary Report  '!F18,'[1]Oct Summary Report '!F18,'[1]Sept Summary Report'!F18,'[1]Aug Summary Report '!F18,'[1]July Summary Report'!F18)</f>
        <v>0</v>
      </c>
      <c r="G18" s="151">
        <v>16</v>
      </c>
      <c r="H18" s="152">
        <f>SUM('[1]Jun Summary Report '!H18, '[1]May Summary Report '!H18, '[1]Apr Summary Report'!H18, '[1]Mar Summary Report'!H18, '[1]Feb Summary Report '!H18, '[1]Jan Summary Report'!H18, '[1]Dec Summary Report'!H18, '[1]Nov Summary Report  '!H18,'[1]Oct Summary Report '!H18,'[1]Sept Summary Report'!H18,'[1]Aug Summary Report '!H18,'[1]July Summary Report'!H18)</f>
        <v>111251.71</v>
      </c>
      <c r="I18" s="151">
        <f>SUM('[1]Jun Summary Report '!I18, '[1]May Summary Report '!I18, '[1]Apr Summary Report'!I18, '[1]Mar Summary Report'!I18, '[1]Feb Summary Report '!I18, '[1]Jan Summary Report'!I18, '[1]Dec Summary Report'!I18, '[1]Nov Summary Report  '!I18,'[1]Oct Summary Report '!I18,'[1]Sept Summary Report'!I18,'[1]Aug Summary Report '!I18,'[1]July Summary Report'!I18)</f>
        <v>0</v>
      </c>
      <c r="J18" s="151">
        <f>SUM('[1]Jun Summary Report '!J18, '[1]May Summary Report '!J18, '[1]Apr Summary Report'!J18, '[1]Mar Summary Report'!J18, '[1]Feb Summary Report '!J18, '[1]Jan Summary Report'!J18, '[1]Dec Summary Report'!J18, '[1]Nov Summary Report  '!J18,'[1]Oct Summary Report '!J18,'[1]Sept Summary Report'!J18,'[1]Aug Summary Report '!J18,'[1]July Summary Report'!J18)</f>
        <v>0</v>
      </c>
      <c r="K18" s="151">
        <v>17</v>
      </c>
      <c r="L18" s="82">
        <f>SUM(D18,F18,H18)</f>
        <v>111251.71</v>
      </c>
      <c r="M18" s="133"/>
      <c r="N18" s="108">
        <f>L18/L35</f>
        <v>2.3578132957033954E-2</v>
      </c>
    </row>
    <row r="19" spans="1:14" ht="15" customHeight="1" x14ac:dyDescent="0.45">
      <c r="A19" s="1" t="s">
        <v>31</v>
      </c>
      <c r="B19" s="144"/>
      <c r="C19" s="151"/>
      <c r="D19" s="82">
        <v>0</v>
      </c>
      <c r="E19" s="151"/>
      <c r="F19" s="82">
        <v>0</v>
      </c>
      <c r="G19" s="151">
        <v>77</v>
      </c>
      <c r="H19" s="152">
        <f>SUM('[1]Jun Summary Report '!H19, '[1]May Summary Report '!H19, '[1]Apr Summary Report'!H19, '[1]Mar Summary Report'!H19, '[1]Feb Summary Report '!H19, '[1]Jan Summary Report'!H19, '[1]Dec Summary Report'!H19, '[1]Nov Summary Report  '!H19,'[1]Oct Summary Report '!H19,'[1]Sept Summary Report'!H19,'[1]Aug Summary Report '!H19,'[1]July Summary Report'!H19)</f>
        <v>448409.28</v>
      </c>
      <c r="I19" s="151">
        <f>SUM('[1]Jun Summary Report '!I19, '[1]May Summary Report '!I19, '[1]Apr Summary Report'!I19, '[1]Mar Summary Report'!I19, '[1]Feb Summary Report '!I19, '[1]Jan Summary Report'!I19, '[1]Dec Summary Report'!I19, '[1]Nov Summary Report  '!I19,'[1]Oct Summary Report '!I19,'[1]Sept Summary Report'!I19,'[1]Aug Summary Report '!I19,'[1]July Summary Report'!I19)</f>
        <v>0</v>
      </c>
      <c r="J19" s="151">
        <f>SUM('[1]Jun Summary Report '!J19, '[1]May Summary Report '!J19, '[1]Apr Summary Report'!J19, '[1]Mar Summary Report'!J19, '[1]Feb Summary Report '!J19, '[1]Jan Summary Report'!J19, '[1]Dec Summary Report'!J19, '[1]Nov Summary Report  '!J19,'[1]Oct Summary Report '!J19,'[1]Sept Summary Report'!J19,'[1]Aug Summary Report '!J19,'[1]July Summary Report'!J19)</f>
        <v>0</v>
      </c>
      <c r="K19" s="151">
        <f>G19</f>
        <v>77</v>
      </c>
      <c r="L19" s="82">
        <f>SUM(D19,F19,H19)</f>
        <v>448409.28</v>
      </c>
      <c r="M19" s="133"/>
      <c r="N19" s="108">
        <f>L19/L35</f>
        <v>9.5033628004530149E-2</v>
      </c>
    </row>
    <row r="20" spans="1:14" ht="15" customHeight="1" x14ac:dyDescent="0.45">
      <c r="A20" s="1" t="s">
        <v>5</v>
      </c>
      <c r="B20" s="144"/>
      <c r="C20" s="151"/>
      <c r="D20" s="82">
        <v>0</v>
      </c>
      <c r="E20" s="151"/>
      <c r="F20" s="82">
        <f>SUM('[1]Jun Summary Report '!F20, '[1]May Summary Report '!F20, '[1]Apr Summary Report'!F20, '[1]Mar Summary Report'!F20, '[1]Feb Summary Report '!F20, '[1]Jan Summary Report'!F20, '[1]Dec Summary Report'!F20, '[1]Nov Summary Report  '!F20,'[1]Oct Summary Report '!F20,'[1]Sept Summary Report'!F20,'[1]Aug Summary Report '!F20,'[1]July Summary Report'!F20)</f>
        <v>0</v>
      </c>
      <c r="G20" s="151">
        <v>41</v>
      </c>
      <c r="H20" s="152">
        <f>SUM('[1]Jun Summary Report '!H20, '[1]May Summary Report '!H20, '[1]Apr Summary Report'!H20, '[1]Mar Summary Report'!H20, '[1]Feb Summary Report '!H20, '[1]Jan Summary Report'!H20, '[1]Dec Summary Report'!H20, '[1]Nov Summary Report  '!H20,'[1]Oct Summary Report '!H20,'[1]Sept Summary Report'!H20,'[1]Aug Summary Report '!H20,'[1]July Summary Report'!H20)</f>
        <v>244776.59</v>
      </c>
      <c r="I20" s="151">
        <f>SUM('[1]Jun Summary Report '!I20, '[1]May Summary Report '!I20, '[1]Apr Summary Report'!I20, '[1]Mar Summary Report'!I20, '[1]Feb Summary Report '!I20, '[1]Jan Summary Report'!I20, '[1]Dec Summary Report'!I20, '[1]Nov Summary Report  '!I20,'[1]Oct Summary Report '!I20,'[1]Sept Summary Report'!I20,'[1]Aug Summary Report '!I20,'[1]July Summary Report'!I20)</f>
        <v>0</v>
      </c>
      <c r="J20" s="151">
        <f>SUM('[1]Jun Summary Report '!J20, '[1]May Summary Report '!J20, '[1]Apr Summary Report'!J20, '[1]Mar Summary Report'!J20, '[1]Feb Summary Report '!J20, '[1]Jan Summary Report'!J20, '[1]Dec Summary Report'!J20, '[1]Nov Summary Report  '!J20,'[1]Oct Summary Report '!J20,'[1]Sept Summary Report'!J20,'[1]Aug Summary Report '!J20,'[1]July Summary Report'!J20)</f>
        <v>0</v>
      </c>
      <c r="K20" s="151">
        <f>G20</f>
        <v>41</v>
      </c>
      <c r="L20" s="82">
        <f t="shared" ref="L20:L23" si="0">SUM(D20,F20,H20)</f>
        <v>244776.59</v>
      </c>
      <c r="M20" s="133"/>
      <c r="N20" s="108">
        <f>L20/L35</f>
        <v>5.1876730558023665E-2</v>
      </c>
    </row>
    <row r="21" spans="1:14" ht="15" customHeight="1" x14ac:dyDescent="0.45">
      <c r="A21" s="1" t="s">
        <v>6</v>
      </c>
      <c r="B21" s="144"/>
      <c r="C21" s="151"/>
      <c r="D21" s="82">
        <v>0</v>
      </c>
      <c r="E21" s="151"/>
      <c r="F21" s="82">
        <f>SUM('[1]Jun Summary Report '!F21, '[1]May Summary Report '!F21, '[1]Apr Summary Report'!F21, '[1]Mar Summary Report'!F21, '[1]Feb Summary Report '!F21, '[1]Jan Summary Report'!F21, '[1]Dec Summary Report'!F21, '[1]Nov Summary Report  '!F21,'[1]Oct Summary Report '!F21,'[1]Sept Summary Report'!F21,'[1]Aug Summary Report '!F21,'[1]July Summary Report'!F21)</f>
        <v>0</v>
      </c>
      <c r="G21" s="151">
        <v>265</v>
      </c>
      <c r="H21" s="152">
        <f>SUM('[1]Jun Summary Report '!H21, '[1]May Summary Report '!H21, '[1]Apr Summary Report'!H21, '[1]Mar Summary Report'!H21, '[1]Feb Summary Report '!H21, '[1]Jan Summary Report'!H21, '[1]Dec Summary Report'!H21, '[1]Nov Summary Report  '!H21,'[1]Oct Summary Report '!H21,'[1]Sept Summary Report'!H21,'[1]Aug Summary Report '!H21,'[1]July Summary Report'!H21)</f>
        <v>1525770.25</v>
      </c>
      <c r="I21" s="151">
        <f>SUM('[1]Jun Summary Report '!I21, '[1]May Summary Report '!I21, '[1]Apr Summary Report'!I21, '[1]Mar Summary Report'!I21, '[1]Feb Summary Report '!I21, '[1]Jan Summary Report'!I21, '[1]Dec Summary Report'!I21, '[1]Nov Summary Report  '!I21,'[1]Oct Summary Report '!I21,'[1]Sept Summary Report'!I21,'[1]Aug Summary Report '!I21,'[1]July Summary Report'!I21)</f>
        <v>0</v>
      </c>
      <c r="J21" s="151">
        <f>SUM('[1]Jun Summary Report '!J21, '[1]May Summary Report '!J21, '[1]Apr Summary Report'!J21, '[1]Mar Summary Report'!J21, '[1]Feb Summary Report '!J21, '[1]Jan Summary Report'!J21, '[1]Dec Summary Report'!J21, '[1]Nov Summary Report  '!J21,'[1]Oct Summary Report '!J21,'[1]Sept Summary Report'!J21,'[1]Aug Summary Report '!J21,'[1]July Summary Report'!J21)</f>
        <v>0</v>
      </c>
      <c r="K21" s="151">
        <f>G21</f>
        <v>265</v>
      </c>
      <c r="L21" s="82">
        <f t="shared" si="0"/>
        <v>1525770.25</v>
      </c>
      <c r="M21" s="133"/>
      <c r="N21" s="108">
        <f>L21/L35</f>
        <v>0.323364142595084</v>
      </c>
    </row>
    <row r="22" spans="1:14" ht="15" customHeight="1" x14ac:dyDescent="0.45">
      <c r="A22" s="1" t="s">
        <v>7</v>
      </c>
      <c r="B22" s="144"/>
      <c r="C22" s="151"/>
      <c r="D22" s="82">
        <v>0</v>
      </c>
      <c r="E22" s="151"/>
      <c r="F22" s="82">
        <f>SUM('[1]Jun Summary Report '!F22, '[1]May Summary Report '!F22, '[1]Apr Summary Report'!F22, '[1]Mar Summary Report'!F22, '[1]Feb Summary Report '!F22, '[1]Jan Summary Report'!F22, '[1]Dec Summary Report'!F22, '[1]Nov Summary Report  '!F22,'[1]Oct Summary Report '!F22,'[1]Sept Summary Report'!F22,'[1]Aug Summary Report '!F22,'[1]July Summary Report'!F22)</f>
        <v>0</v>
      </c>
      <c r="G22" s="151">
        <v>38</v>
      </c>
      <c r="H22" s="152">
        <f>SUM('[1]Jun Summary Report '!H22, '[1]May Summary Report '!H22, '[1]Apr Summary Report'!H22, '[1]Mar Summary Report'!H22, '[1]Feb Summary Report '!H22, '[1]Jan Summary Report'!H22, '[1]Dec Summary Report'!H22, '[1]Nov Summary Report  '!H22,'[1]Oct Summary Report '!H22,'[1]Sept Summary Report'!H22,'[1]Aug Summary Report '!H22,'[1]July Summary Report'!H22)</f>
        <v>114941.41</v>
      </c>
      <c r="I22" s="151">
        <f>SUM('[1]Jun Summary Report '!I22, '[1]May Summary Report '!I22, '[1]Apr Summary Report'!I22, '[1]Mar Summary Report'!I22, '[1]Feb Summary Report '!I22, '[1]Jan Summary Report'!I22, '[1]Dec Summary Report'!I22, '[1]Nov Summary Report  '!I22,'[1]Oct Summary Report '!I22,'[1]Sept Summary Report'!I22,'[1]Aug Summary Report '!I22,'[1]July Summary Report'!I22)</f>
        <v>0</v>
      </c>
      <c r="J22" s="151">
        <f>SUM('[1]Jun Summary Report '!J22, '[1]May Summary Report '!J22, '[1]Apr Summary Report'!J22, '[1]Mar Summary Report'!J22, '[1]Feb Summary Report '!J22, '[1]Jan Summary Report'!J22, '[1]Dec Summary Report'!J22, '[1]Nov Summary Report  '!J22,'[1]Oct Summary Report '!J22,'[1]Sept Summary Report'!J22,'[1]Aug Summary Report '!J22,'[1]July Summary Report'!J22)</f>
        <v>0</v>
      </c>
      <c r="K22" s="151">
        <f>G22</f>
        <v>38</v>
      </c>
      <c r="L22" s="82">
        <f t="shared" si="0"/>
        <v>114941.41</v>
      </c>
      <c r="M22" s="133"/>
      <c r="N22" s="108">
        <f>L22/L35</f>
        <v>2.4360109586171321E-2</v>
      </c>
    </row>
    <row r="23" spans="1:14" ht="15" customHeight="1" x14ac:dyDescent="0.45">
      <c r="A23" s="1" t="s">
        <v>33</v>
      </c>
      <c r="B23" s="144"/>
      <c r="C23" s="151"/>
      <c r="D23" s="82">
        <v>0</v>
      </c>
      <c r="E23" s="151"/>
      <c r="F23" s="82">
        <f>SUM('[1]Jun Summary Report '!F23, '[1]May Summary Report '!F23, '[1]Apr Summary Report'!F23, '[1]Mar Summary Report'!F23, '[1]Feb Summary Report '!F23, '[1]Jan Summary Report'!F23, '[1]Dec Summary Report'!F23, '[1]Nov Summary Report  '!F23,'[1]Oct Summary Report '!F23,'[1]Sept Summary Report'!F23,'[1]Aug Summary Report '!F23,'[1]July Summary Report'!F23)</f>
        <v>0</v>
      </c>
      <c r="G23" s="151">
        <v>15</v>
      </c>
      <c r="H23" s="152">
        <f>SUM('[1]Jun Summary Report '!H23, '[1]May Summary Report '!H23, '[1]Apr Summary Report'!H23, '[1]Mar Summary Report'!H23, '[1]Feb Summary Report '!H23, '[1]Jan Summary Report'!H23, '[1]Dec Summary Report'!H23, '[1]Nov Summary Report  '!H23,'[1]Oct Summary Report '!H23,'[1]Sept Summary Report'!H23,'[1]Aug Summary Report '!H23,'[1]July Summary Report'!H23)</f>
        <v>2210977.71</v>
      </c>
      <c r="I23" s="151">
        <f>SUM('[1]Jun Summary Report '!I23, '[1]May Summary Report '!I23, '[1]Apr Summary Report'!I23, '[1]Mar Summary Report'!I23, '[1]Feb Summary Report '!I23, '[1]Jan Summary Report'!I23, '[1]Dec Summary Report'!I23, '[1]Nov Summary Report  '!I23,'[1]Oct Summary Report '!I23,'[1]Sept Summary Report'!I23,'[1]Aug Summary Report '!I23,'[1]July Summary Report'!I23)</f>
        <v>0</v>
      </c>
      <c r="J23" s="151">
        <f>SUM('[1]Jun Summary Report '!J23, '[1]May Summary Report '!J23, '[1]Apr Summary Report'!J23, '[1]Mar Summary Report'!J23, '[1]Feb Summary Report '!J23, '[1]Jan Summary Report'!J23, '[1]Dec Summary Report'!J23, '[1]Nov Summary Report  '!J23,'[1]Oct Summary Report '!J23,'[1]Sept Summary Report'!J23,'[1]Aug Summary Report '!J23,'[1]July Summary Report'!J23)</f>
        <v>0</v>
      </c>
      <c r="K23" s="151">
        <f>SUM(E23,G23)</f>
        <v>15</v>
      </c>
      <c r="L23" s="82">
        <f t="shared" si="0"/>
        <v>2210977.71</v>
      </c>
      <c r="M23" s="133"/>
      <c r="N23" s="108">
        <f>L23/L35</f>
        <v>0.46858359670533112</v>
      </c>
    </row>
    <row r="24" spans="1:14" ht="15" customHeight="1" x14ac:dyDescent="0.45">
      <c r="A24" s="1" t="s">
        <v>683</v>
      </c>
      <c r="B24" s="144"/>
      <c r="C24" s="151"/>
      <c r="D24" s="82"/>
      <c r="E24" s="151"/>
      <c r="F24" s="82"/>
      <c r="G24" s="151">
        <v>16</v>
      </c>
      <c r="H24" s="152">
        <f>SUM('[1]Jun Summary Report '!H24, '[1]May Summary Report '!H24, '[1]Apr Summary Report'!H24, '[1]Mar Summary Report'!H24, '[1]Feb Summary Report '!H24, '[1]Jan Summary Report'!H24, '[1]Dec Summary Report'!H24, '[1]Nov Summary Report  '!H24,'[1]Oct Summary Report '!H24,'[1]Sept Summary Report'!H24,'[1]Aug Summary Report '!H24,'[1]July Summary Report'!H24)</f>
        <v>62300.51</v>
      </c>
      <c r="I24" s="151"/>
      <c r="J24" s="151"/>
      <c r="K24" s="151">
        <v>10</v>
      </c>
      <c r="L24" s="82">
        <f>SUM(D24,F24,H24)</f>
        <v>62300.51</v>
      </c>
      <c r="M24" s="133"/>
      <c r="N24" s="108">
        <f>L24/L26</f>
        <v>1.320365959382578E-2</v>
      </c>
    </row>
    <row r="25" spans="1:14" ht="15.75" customHeight="1" x14ac:dyDescent="0.45">
      <c r="A25" s="36"/>
      <c r="B25" s="78"/>
      <c r="C25" s="78"/>
      <c r="D25" s="78"/>
      <c r="E25" s="36"/>
      <c r="F25" s="78"/>
      <c r="G25" s="36"/>
      <c r="H25" s="149"/>
      <c r="I25" s="36"/>
      <c r="J25" s="36"/>
      <c r="K25" s="36"/>
      <c r="L25" s="78"/>
      <c r="M25" s="36"/>
    </row>
    <row r="26" spans="1:14" ht="15" customHeight="1" x14ac:dyDescent="0.45">
      <c r="A26" s="3" t="s">
        <v>41</v>
      </c>
      <c r="B26" s="144"/>
      <c r="C26" s="153"/>
      <c r="D26" s="82">
        <v>0</v>
      </c>
      <c r="E26" s="153"/>
      <c r="F26" s="82">
        <f>SUM(F18:F24)</f>
        <v>0</v>
      </c>
      <c r="G26" s="154">
        <f>SUM(G18:G24)</f>
        <v>468</v>
      </c>
      <c r="H26" s="86">
        <f>SUM(H18:H24)</f>
        <v>4718427.46</v>
      </c>
      <c r="I26" s="155" t="e">
        <f>SUM('[1]Jun Summary Report '!I26,'[1]May Summary Report '!I26,'[1]Apr Summary Report'!I26,'[1]Mar Summary Report'!I26,'[1]Feb Summary Report '!I26,'[1]Jan Summary Report'!I27,'[1]Dec Summary Report'!I27,'[1]Nov Summary Report  '!I26,'[1]Oct Summary Report '!I26,'[1]Sept Summary Report'!I26,'[1]Aug Summary Report '!I26,'[1]July Summary Report'!I26)</f>
        <v>#REF!</v>
      </c>
      <c r="J26" s="155" t="e">
        <f>SUM('[1]Jun Summary Report '!J26,'[1]May Summary Report '!J26,'[1]Apr Summary Report'!J26,'[1]Mar Summary Report'!J26,'[1]Feb Summary Report '!J26,'[1]Jan Summary Report'!J27,'[1]Dec Summary Report'!J27,'[1]Nov Summary Report  '!J26,'[1]Oct Summary Report '!J26,'[1]Sept Summary Report'!J26,'[1]Aug Summary Report '!J26,'[1]July Summary Report'!J26)</f>
        <v>#REF!</v>
      </c>
      <c r="K26" s="153">
        <v>258</v>
      </c>
      <c r="L26" s="152">
        <f>SUM(L18:L24)</f>
        <v>4718427.46</v>
      </c>
      <c r="M26" s="133"/>
    </row>
    <row r="27" spans="1:14" ht="15" customHeight="1" x14ac:dyDescent="0.45">
      <c r="A27" s="96"/>
      <c r="B27" s="96"/>
      <c r="C27" s="96"/>
      <c r="D27" s="97"/>
      <c r="E27" s="96"/>
      <c r="F27" s="97"/>
      <c r="G27" s="102"/>
      <c r="H27" s="156"/>
      <c r="I27" s="101"/>
      <c r="J27" s="96"/>
      <c r="K27" s="96"/>
      <c r="L27" s="96"/>
      <c r="M27" s="100"/>
      <c r="N27" s="109"/>
    </row>
    <row r="28" spans="1:14" ht="15" customHeight="1" x14ac:dyDescent="0.45">
      <c r="A28" s="4" t="s">
        <v>18</v>
      </c>
      <c r="B28" s="144"/>
      <c r="C28" s="12" t="s">
        <v>1</v>
      </c>
      <c r="D28" s="79"/>
      <c r="E28" s="12" t="s">
        <v>1</v>
      </c>
      <c r="F28" s="79"/>
      <c r="G28" s="103" t="s">
        <v>1</v>
      </c>
      <c r="H28" s="156"/>
      <c r="I28" s="12" t="s">
        <v>1</v>
      </c>
      <c r="J28" s="2"/>
      <c r="K28" s="103" t="s">
        <v>1</v>
      </c>
      <c r="L28" s="2"/>
      <c r="M28" s="157"/>
      <c r="N28" s="113"/>
    </row>
    <row r="29" spans="1:14" ht="15.75" customHeight="1" x14ac:dyDescent="0.5">
      <c r="A29" s="1" t="s">
        <v>10</v>
      </c>
      <c r="B29" s="144"/>
      <c r="C29" s="155"/>
      <c r="D29" s="79"/>
      <c r="E29" s="155"/>
      <c r="F29" s="79"/>
      <c r="G29" s="155"/>
      <c r="H29" s="77"/>
      <c r="I29" s="155">
        <f>SUM('[1]Jun Summary Report '!I29,'[1]May Summary Report '!I29,'[1]Apr Summary Report'!I29,'[1]Mar Summary Report'!I29,'[1]Feb Summary Report '!I29,'[1]Jan Summary Report'!I30,'[1]Dec Summary Report'!I30,'[1]Nov Summary Report  '!I29,'[1]Oct Summary Report '!I29,'[1]Sept Summary Report'!I29,'[1]Aug Summary Report '!I29,'[1]July Summary Report'!I29)</f>
        <v>0</v>
      </c>
      <c r="J29" s="155">
        <f>SUM('[1]Jun Summary Report '!J29,'[1]May Summary Report '!J29,'[1]Apr Summary Report'!J29,'[1]Mar Summary Report'!J29,'[1]Feb Summary Report '!J29,'[1]Jan Summary Report'!J30,'[1]Dec Summary Report'!J30,'[1]Nov Summary Report  '!J29,'[1]Oct Summary Report '!J29,'[1]Sept Summary Report'!J29,'[1]Aug Summary Report '!J29,'[1]July Summary Report'!J29)</f>
        <v>0</v>
      </c>
      <c r="K29" s="155"/>
      <c r="L29" s="79"/>
      <c r="M29" s="157"/>
      <c r="N29" s="110">
        <f>L29/L35</f>
        <v>0</v>
      </c>
    </row>
    <row r="30" spans="1:14" ht="15" customHeight="1" x14ac:dyDescent="0.45">
      <c r="A30" s="1" t="s">
        <v>20</v>
      </c>
      <c r="B30" s="144"/>
      <c r="C30" s="155"/>
      <c r="D30" s="79"/>
      <c r="E30" s="155"/>
      <c r="F30" s="79"/>
      <c r="G30" s="155"/>
      <c r="H30" s="79"/>
      <c r="I30" s="155">
        <f>SUM('[1]Jun Summary Report '!I30,'[1]May Summary Report '!I30,'[1]Apr Summary Report'!I30,'[1]Mar Summary Report'!I30,'[1]Feb Summary Report '!I30,'[1]Jan Summary Report'!I31,'[1]Dec Summary Report'!I31,'[1]Nov Summary Report  '!I30,'[1]Oct Summary Report '!I30,'[1]Sept Summary Report'!I30,'[1]Aug Summary Report '!I30,'[1]July Summary Report'!I30)</f>
        <v>0</v>
      </c>
      <c r="J30" s="155">
        <f>SUM('[1]Jun Summary Report '!J30,'[1]May Summary Report '!J30,'[1]Apr Summary Report'!J30,'[1]Mar Summary Report'!J30,'[1]Feb Summary Report '!J30,'[1]Jan Summary Report'!J31,'[1]Dec Summary Report'!J31,'[1]Nov Summary Report  '!J30,'[1]Oct Summary Report '!J30,'[1]Sept Summary Report'!J30,'[1]Aug Summary Report '!J30,'[1]July Summary Report'!J30)</f>
        <v>0</v>
      </c>
      <c r="K30" s="155"/>
      <c r="L30" s="79"/>
      <c r="M30" s="157"/>
      <c r="N30" s="111">
        <v>0</v>
      </c>
    </row>
    <row r="31" spans="1:14" ht="15" customHeight="1" x14ac:dyDescent="0.45">
      <c r="A31" s="1" t="s">
        <v>42</v>
      </c>
      <c r="B31" s="144"/>
      <c r="C31" s="155"/>
      <c r="D31" s="79"/>
      <c r="E31" s="155"/>
      <c r="F31" s="79"/>
      <c r="G31" s="155"/>
      <c r="H31" s="79"/>
      <c r="I31" s="155">
        <f>SUM('[1]Jun Summary Report '!I31,'[1]May Summary Report '!I31,'[1]Apr Summary Report'!I31,'[1]Mar Summary Report'!I31,'[1]Feb Summary Report '!I31,'[1]Jan Summary Report'!I32,'[1]Dec Summary Report'!I32,'[1]Nov Summary Report  '!I31,'[1]Oct Summary Report '!I31,'[1]Sept Summary Report'!I31,'[1]Aug Summary Report '!I31,'[1]July Summary Report'!I31)</f>
        <v>0</v>
      </c>
      <c r="J31" s="155">
        <f>SUM('[1]Jun Summary Report '!J31,'[1]May Summary Report '!J31,'[1]Apr Summary Report'!J31,'[1]Mar Summary Report'!J31,'[1]Feb Summary Report '!J31,'[1]Jan Summary Report'!J32,'[1]Dec Summary Report'!J32,'[1]Nov Summary Report  '!J31,'[1]Oct Summary Report '!J31,'[1]Sept Summary Report'!J31,'[1]Aug Summary Report '!J31,'[1]July Summary Report'!J31)</f>
        <v>0</v>
      </c>
      <c r="K31" s="155"/>
      <c r="L31" s="79"/>
      <c r="M31" s="157"/>
      <c r="N31" s="112">
        <f>L31/L35</f>
        <v>0</v>
      </c>
    </row>
    <row r="32" spans="1:14" ht="15.75" customHeight="1" x14ac:dyDescent="0.5">
      <c r="A32" s="1" t="s">
        <v>11</v>
      </c>
      <c r="B32" s="144"/>
      <c r="C32" s="155"/>
      <c r="D32" s="79"/>
      <c r="E32" s="155"/>
      <c r="F32" s="79"/>
      <c r="G32" s="155"/>
      <c r="H32" s="79"/>
      <c r="I32" s="155">
        <f>SUM('[1]Jun Summary Report '!I32,'[1]May Summary Report '!I32,'[1]Apr Summary Report'!I32,'[1]Mar Summary Report'!I32,'[1]Feb Summary Report '!I32,'[1]Jan Summary Report'!I33,'[1]Dec Summary Report'!I33,'[1]Nov Summary Report  '!I32,'[1]Oct Summary Report '!I32,'[1]Sept Summary Report'!I32,'[1]Aug Summary Report '!I32,'[1]July Summary Report'!I32)</f>
        <v>0</v>
      </c>
      <c r="J32" s="155">
        <f>SUM('[1]Jun Summary Report '!J32,'[1]May Summary Report '!J32,'[1]Apr Summary Report'!J32,'[1]Mar Summary Report'!J32,'[1]Feb Summary Report '!J32,'[1]Jan Summary Report'!J33,'[1]Dec Summary Report'!J33,'[1]Nov Summary Report  '!J32,'[1]Oct Summary Report '!J32,'[1]Sept Summary Report'!J32,'[1]Aug Summary Report '!J32,'[1]July Summary Report'!J32)</f>
        <v>0</v>
      </c>
      <c r="K32" s="155"/>
      <c r="L32" s="79"/>
      <c r="M32" s="157"/>
      <c r="N32" s="110">
        <v>0</v>
      </c>
    </row>
    <row r="33" spans="1:14" ht="31.5" customHeight="1" x14ac:dyDescent="0.45">
      <c r="A33" s="3" t="s">
        <v>19</v>
      </c>
      <c r="B33" s="144"/>
      <c r="C33" s="154"/>
      <c r="D33" s="78">
        <v>0</v>
      </c>
      <c r="E33" s="158"/>
      <c r="F33" s="78">
        <v>0</v>
      </c>
      <c r="G33" s="154"/>
      <c r="H33" s="86">
        <f>SUM(H29:H32)</f>
        <v>0</v>
      </c>
      <c r="I33" s="159" t="e">
        <f>SUM(I25:I32)</f>
        <v>#REF!</v>
      </c>
      <c r="J33" s="160" t="e">
        <f>SUM(J25:J32)</f>
        <v>#REF!</v>
      </c>
      <c r="K33" s="159"/>
      <c r="L33" s="78">
        <f>SUM(L29:L32)</f>
        <v>0</v>
      </c>
      <c r="M33" s="157"/>
    </row>
    <row r="34" spans="1:14" ht="5.25" customHeight="1" x14ac:dyDescent="0.45">
      <c r="A34" s="161"/>
      <c r="B34" s="144"/>
      <c r="C34" s="162"/>
      <c r="D34" s="80"/>
      <c r="E34" s="150"/>
      <c r="F34" s="80"/>
      <c r="G34" s="150"/>
      <c r="H34" s="87"/>
      <c r="I34" s="150"/>
      <c r="J34" s="160"/>
      <c r="K34" s="150"/>
      <c r="L34" s="80"/>
      <c r="M34" s="133"/>
      <c r="N34" s="160"/>
    </row>
    <row r="35" spans="1:14" ht="31.5" customHeight="1" x14ac:dyDescent="0.45">
      <c r="A35" s="32" t="s">
        <v>36</v>
      </c>
      <c r="B35" s="144"/>
      <c r="C35" s="163"/>
      <c r="D35" s="78">
        <f>SUM(D26,D33)</f>
        <v>0</v>
      </c>
      <c r="E35" s="164"/>
      <c r="F35" s="78">
        <f>F26</f>
        <v>0</v>
      </c>
      <c r="G35" s="163">
        <f>SUM(G26,G33)</f>
        <v>468</v>
      </c>
      <c r="H35" s="86">
        <f>SUM(H26,H33)</f>
        <v>4718427.46</v>
      </c>
      <c r="I35" s="165" t="e">
        <f>SUM(#REF!+I33)</f>
        <v>#REF!</v>
      </c>
      <c r="J35" s="160" t="e">
        <f>SUM(#REF!+J33)</f>
        <v>#REF!</v>
      </c>
      <c r="K35" s="163"/>
      <c r="L35" s="78">
        <f>SUM(L26,L33)</f>
        <v>4718427.46</v>
      </c>
      <c r="M35" s="133"/>
      <c r="N35" s="104">
        <f>SUM(N18:N31)</f>
        <v>1</v>
      </c>
    </row>
  </sheetData>
  <mergeCells count="16">
    <mergeCell ref="G12:H12"/>
    <mergeCell ref="I12:J12"/>
    <mergeCell ref="K12:L12"/>
    <mergeCell ref="N15:N16"/>
    <mergeCell ref="A10:B10"/>
    <mergeCell ref="C10:E10"/>
    <mergeCell ref="A11:B11"/>
    <mergeCell ref="C11:E11"/>
    <mergeCell ref="C12:D12"/>
    <mergeCell ref="E12:F12"/>
    <mergeCell ref="A7:B7"/>
    <mergeCell ref="C7:E7"/>
    <mergeCell ref="A8:B8"/>
    <mergeCell ref="C8:E8"/>
    <mergeCell ref="A9:B9"/>
    <mergeCell ref="C9:E9"/>
  </mergeCells>
  <pageMargins left="0.7" right="0.7" top="0.75" bottom="0.75" header="0.3" footer="0.3"/>
  <pageSetup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693C6-55CC-44F4-B59D-B3E1DB73DEA3}">
  <dimension ref="A1:N168"/>
  <sheetViews>
    <sheetView workbookViewId="0">
      <selection activeCell="D24" sqref="D24"/>
    </sheetView>
  </sheetViews>
  <sheetFormatPr defaultRowHeight="14.25" x14ac:dyDescent="0.45"/>
  <cols>
    <col min="1" max="1" width="32.19921875" customWidth="1"/>
    <col min="2" max="2" width="15" customWidth="1"/>
    <col min="3" max="3" width="11.796875" customWidth="1"/>
    <col min="4" max="4" width="13.53125" customWidth="1"/>
    <col min="5" max="5" width="15.46484375" customWidth="1"/>
    <col min="6" max="6" width="13.19921875" customWidth="1"/>
    <col min="7" max="7" width="12.796875" customWidth="1"/>
    <col min="8" max="8" width="14.1328125" customWidth="1"/>
    <col min="9" max="9" width="12.33203125" customWidth="1"/>
    <col min="10" max="10" width="14.1328125" customWidth="1"/>
    <col min="11" max="11" width="13.1328125" customWidth="1"/>
    <col min="12" max="12" width="13.19921875" customWidth="1"/>
    <col min="13" max="13" width="11.6640625" customWidth="1"/>
    <col min="14" max="14" width="14.46484375" bestFit="1" customWidth="1"/>
  </cols>
  <sheetData>
    <row r="1" spans="1:14" x14ac:dyDescent="0.45">
      <c r="A1" s="116" t="s">
        <v>60</v>
      </c>
      <c r="B1" s="117" t="s">
        <v>45</v>
      </c>
      <c r="C1" s="117" t="s">
        <v>46</v>
      </c>
      <c r="D1" s="118" t="s">
        <v>47</v>
      </c>
      <c r="E1" s="117" t="s">
        <v>48</v>
      </c>
      <c r="F1" s="117" t="s">
        <v>49</v>
      </c>
      <c r="G1" s="117" t="s">
        <v>50</v>
      </c>
      <c r="H1" s="117" t="s">
        <v>51</v>
      </c>
      <c r="I1" s="117" t="s">
        <v>52</v>
      </c>
      <c r="J1" s="117" t="s">
        <v>53</v>
      </c>
      <c r="K1" s="117" t="s">
        <v>54</v>
      </c>
      <c r="L1" s="117" t="s">
        <v>55</v>
      </c>
      <c r="M1" s="117" t="s">
        <v>56</v>
      </c>
      <c r="N1" s="116" t="s">
        <v>61</v>
      </c>
    </row>
    <row r="2" spans="1:14" x14ac:dyDescent="0.45">
      <c r="A2" s="116" t="s">
        <v>62</v>
      </c>
      <c r="B2" s="118">
        <v>0</v>
      </c>
      <c r="C2" s="118">
        <v>0</v>
      </c>
      <c r="D2" s="118">
        <v>0</v>
      </c>
      <c r="E2" s="118">
        <v>2879</v>
      </c>
      <c r="F2" s="118">
        <v>8965</v>
      </c>
      <c r="G2" s="118">
        <v>5981</v>
      </c>
      <c r="H2" s="118">
        <v>0</v>
      </c>
      <c r="I2" s="118">
        <v>0</v>
      </c>
      <c r="J2" s="118">
        <v>0</v>
      </c>
      <c r="K2" s="118">
        <v>0</v>
      </c>
      <c r="L2" s="118">
        <v>0</v>
      </c>
      <c r="M2" s="118">
        <v>0</v>
      </c>
      <c r="N2" s="119">
        <f>SUM(Table1[[#This Row],[July]:[June]])</f>
        <v>17825</v>
      </c>
    </row>
    <row r="3" spans="1:14" x14ac:dyDescent="0.45">
      <c r="A3" s="116" t="s">
        <v>63</v>
      </c>
      <c r="B3" s="118">
        <v>0</v>
      </c>
      <c r="C3" s="118">
        <v>0</v>
      </c>
      <c r="D3" s="118">
        <v>0</v>
      </c>
      <c r="E3" s="118">
        <v>0</v>
      </c>
      <c r="F3" s="118">
        <v>0</v>
      </c>
      <c r="G3" s="118">
        <v>0</v>
      </c>
      <c r="H3" s="118">
        <v>14577.1</v>
      </c>
      <c r="I3" s="118">
        <v>0</v>
      </c>
      <c r="J3" s="118">
        <v>0</v>
      </c>
      <c r="K3" s="118">
        <v>0</v>
      </c>
      <c r="L3" s="118">
        <v>0</v>
      </c>
      <c r="M3" s="118">
        <v>0</v>
      </c>
      <c r="N3" s="119">
        <f>SUM(Table1[[#This Row],[July]:[June]])</f>
        <v>14577.1</v>
      </c>
    </row>
    <row r="4" spans="1:14" x14ac:dyDescent="0.45">
      <c r="A4" s="116" t="s">
        <v>64</v>
      </c>
      <c r="B4" s="118">
        <v>0</v>
      </c>
      <c r="C4" s="118">
        <v>417</v>
      </c>
      <c r="D4" s="118">
        <v>0</v>
      </c>
      <c r="E4" s="118">
        <v>0</v>
      </c>
      <c r="F4" s="118">
        <v>0</v>
      </c>
      <c r="G4" s="118">
        <v>0</v>
      </c>
      <c r="H4" s="118">
        <v>0</v>
      </c>
      <c r="I4" s="118">
        <v>0</v>
      </c>
      <c r="J4" s="118">
        <v>14675</v>
      </c>
      <c r="K4" s="118">
        <v>0</v>
      </c>
      <c r="L4" s="118">
        <v>0</v>
      </c>
      <c r="M4" s="118">
        <v>0</v>
      </c>
      <c r="N4" s="119">
        <f>SUM(Table1[[#This Row],[July]:[June]])</f>
        <v>15092</v>
      </c>
    </row>
    <row r="5" spans="1:14" x14ac:dyDescent="0.45">
      <c r="A5" s="116" t="s">
        <v>65</v>
      </c>
      <c r="B5" s="118">
        <v>6345</v>
      </c>
      <c r="C5" s="118">
        <v>0</v>
      </c>
      <c r="D5" s="118">
        <v>0</v>
      </c>
      <c r="E5" s="118">
        <v>0</v>
      </c>
      <c r="F5" s="118">
        <v>0</v>
      </c>
      <c r="G5" s="118">
        <v>0</v>
      </c>
      <c r="H5" s="118">
        <v>0</v>
      </c>
      <c r="I5" s="118">
        <v>0</v>
      </c>
      <c r="J5" s="118">
        <v>0</v>
      </c>
      <c r="K5" s="118">
        <v>0</v>
      </c>
      <c r="L5" s="118">
        <v>0</v>
      </c>
      <c r="M5" s="118">
        <v>0</v>
      </c>
      <c r="N5" s="119">
        <f>SUM(Table1[[#This Row],[July]:[June]])</f>
        <v>6345</v>
      </c>
    </row>
    <row r="6" spans="1:14" x14ac:dyDescent="0.45">
      <c r="A6" s="116" t="s">
        <v>66</v>
      </c>
      <c r="B6" s="118">
        <v>0</v>
      </c>
      <c r="C6" s="118">
        <v>0</v>
      </c>
      <c r="D6" s="118">
        <v>0</v>
      </c>
      <c r="E6" s="118">
        <v>0</v>
      </c>
      <c r="F6" s="118">
        <v>0</v>
      </c>
      <c r="G6" s="118">
        <v>2368</v>
      </c>
      <c r="H6" s="118">
        <v>0</v>
      </c>
      <c r="I6" s="118">
        <v>0</v>
      </c>
      <c r="J6" s="118">
        <v>0</v>
      </c>
      <c r="K6" s="118">
        <v>0</v>
      </c>
      <c r="L6" s="118">
        <v>0</v>
      </c>
      <c r="M6" s="118">
        <v>0</v>
      </c>
      <c r="N6" s="119">
        <f>SUM(Table1[[#This Row],[July]:[June]])</f>
        <v>2368</v>
      </c>
    </row>
    <row r="7" spans="1:14" x14ac:dyDescent="0.45">
      <c r="A7" s="116" t="s">
        <v>67</v>
      </c>
      <c r="B7" s="118">
        <v>114</v>
      </c>
      <c r="C7" s="118">
        <v>66</v>
      </c>
      <c r="D7" s="118">
        <v>108</v>
      </c>
      <c r="E7" s="118">
        <v>108</v>
      </c>
      <c r="F7" s="118">
        <v>14674.04</v>
      </c>
      <c r="G7" s="118">
        <v>32318.27</v>
      </c>
      <c r="H7" s="118">
        <v>11814.78</v>
      </c>
      <c r="I7" s="118">
        <v>108</v>
      </c>
      <c r="J7" s="118">
        <v>26523.51</v>
      </c>
      <c r="K7" s="118">
        <v>0</v>
      </c>
      <c r="L7" s="118">
        <v>66</v>
      </c>
      <c r="M7" s="118">
        <v>42</v>
      </c>
      <c r="N7" s="119">
        <f>SUM(Table1[[#This Row],[July]:[June]])</f>
        <v>85942.599999999991</v>
      </c>
    </row>
    <row r="8" spans="1:14" x14ac:dyDescent="0.45">
      <c r="A8" s="116" t="s">
        <v>68</v>
      </c>
      <c r="B8" s="118">
        <v>0</v>
      </c>
      <c r="C8" s="118">
        <v>0</v>
      </c>
      <c r="D8" s="118">
        <v>0</v>
      </c>
      <c r="E8" s="118">
        <v>0</v>
      </c>
      <c r="F8" s="118">
        <v>0</v>
      </c>
      <c r="G8" s="118">
        <v>0</v>
      </c>
      <c r="H8" s="118">
        <v>0</v>
      </c>
      <c r="I8" s="118">
        <v>3000.8</v>
      </c>
      <c r="J8" s="118">
        <v>5836.21</v>
      </c>
      <c r="K8" s="118">
        <v>0</v>
      </c>
      <c r="L8" s="118">
        <v>1658</v>
      </c>
      <c r="M8" s="118">
        <v>0</v>
      </c>
      <c r="N8" s="119">
        <f>SUM(Table1[[#This Row],[July]:[June]])</f>
        <v>10495.01</v>
      </c>
    </row>
    <row r="9" spans="1:14" x14ac:dyDescent="0.45">
      <c r="A9" s="116" t="s">
        <v>69</v>
      </c>
      <c r="B9" s="118">
        <v>0</v>
      </c>
      <c r="C9" s="118">
        <v>756.8</v>
      </c>
      <c r="D9" s="118">
        <v>1513.6</v>
      </c>
      <c r="E9" s="118">
        <v>756.8</v>
      </c>
      <c r="F9" s="118">
        <v>756.8</v>
      </c>
      <c r="G9" s="118">
        <v>756.8</v>
      </c>
      <c r="H9" s="118">
        <v>756.8</v>
      </c>
      <c r="I9" s="118">
        <v>0</v>
      </c>
      <c r="J9" s="118">
        <v>0</v>
      </c>
      <c r="K9" s="118">
        <v>2270.4</v>
      </c>
      <c r="L9" s="118">
        <v>1513.6</v>
      </c>
      <c r="M9" s="118">
        <v>0</v>
      </c>
      <c r="N9" s="119">
        <f>SUM(Table1[[#This Row],[July]:[June]])</f>
        <v>9081.6</v>
      </c>
    </row>
    <row r="10" spans="1:14" x14ac:dyDescent="0.45">
      <c r="A10" s="116" t="s">
        <v>70</v>
      </c>
      <c r="B10" s="118">
        <v>0</v>
      </c>
      <c r="C10" s="118">
        <v>6000</v>
      </c>
      <c r="D10" s="118">
        <v>0</v>
      </c>
      <c r="E10" s="118">
        <v>2000</v>
      </c>
      <c r="F10" s="118">
        <v>0</v>
      </c>
      <c r="G10" s="118">
        <v>0</v>
      </c>
      <c r="H10" s="118">
        <v>0</v>
      </c>
      <c r="I10" s="118">
        <v>50000</v>
      </c>
      <c r="J10" s="118">
        <v>0</v>
      </c>
      <c r="K10" s="118">
        <v>0</v>
      </c>
      <c r="L10" s="118">
        <v>0</v>
      </c>
      <c r="M10" s="118">
        <v>1800</v>
      </c>
      <c r="N10" s="119">
        <f>SUM(Table1[[#This Row],[July]:[June]])</f>
        <v>59800</v>
      </c>
    </row>
    <row r="11" spans="1:14" x14ac:dyDescent="0.45">
      <c r="A11" s="116" t="s">
        <v>71</v>
      </c>
      <c r="B11" s="118">
        <v>0</v>
      </c>
      <c r="C11" s="118">
        <v>0</v>
      </c>
      <c r="D11" s="118">
        <v>0</v>
      </c>
      <c r="E11" s="118">
        <v>0</v>
      </c>
      <c r="F11" s="118">
        <v>0</v>
      </c>
      <c r="G11" s="118">
        <v>0</v>
      </c>
      <c r="H11" s="118">
        <v>5830.87</v>
      </c>
      <c r="I11" s="118">
        <v>0</v>
      </c>
      <c r="J11" s="118">
        <v>901.2</v>
      </c>
      <c r="K11" s="118">
        <v>0</v>
      </c>
      <c r="L11" s="118">
        <v>0</v>
      </c>
      <c r="M11" s="118">
        <v>0</v>
      </c>
      <c r="N11" s="119">
        <f>SUM(Table1[[#This Row],[July]:[June]])</f>
        <v>6732.07</v>
      </c>
    </row>
    <row r="12" spans="1:14" x14ac:dyDescent="0.45">
      <c r="A12" s="116" t="s">
        <v>72</v>
      </c>
      <c r="B12" s="118">
        <v>0</v>
      </c>
      <c r="C12" s="118">
        <v>0</v>
      </c>
      <c r="D12" s="118">
        <v>880</v>
      </c>
      <c r="E12" s="118">
        <v>0</v>
      </c>
      <c r="F12" s="118">
        <v>0</v>
      </c>
      <c r="G12" s="118">
        <v>0</v>
      </c>
      <c r="H12" s="118">
        <v>0</v>
      </c>
      <c r="I12" s="118">
        <v>0</v>
      </c>
      <c r="J12" s="118">
        <v>0</v>
      </c>
      <c r="K12" s="118">
        <v>0</v>
      </c>
      <c r="L12" s="118">
        <v>0</v>
      </c>
      <c r="M12" s="118">
        <v>0</v>
      </c>
      <c r="N12" s="119">
        <f>SUM(Table1[[#This Row],[July]:[June]])</f>
        <v>880</v>
      </c>
    </row>
    <row r="13" spans="1:14" x14ac:dyDescent="0.45">
      <c r="A13" s="116" t="s">
        <v>73</v>
      </c>
      <c r="B13" s="118">
        <v>0</v>
      </c>
      <c r="C13" s="118">
        <v>0</v>
      </c>
      <c r="D13" s="118">
        <v>0</v>
      </c>
      <c r="E13" s="118">
        <v>0</v>
      </c>
      <c r="F13" s="118">
        <v>0</v>
      </c>
      <c r="G13" s="118">
        <v>0</v>
      </c>
      <c r="H13" s="118">
        <v>10932.87</v>
      </c>
      <c r="I13" s="118">
        <v>0</v>
      </c>
      <c r="J13" s="118">
        <v>0</v>
      </c>
      <c r="K13" s="118">
        <v>0</v>
      </c>
      <c r="L13" s="118">
        <v>0</v>
      </c>
      <c r="M13" s="118">
        <v>0</v>
      </c>
      <c r="N13" s="119">
        <f>SUM(Table1[[#This Row],[July]:[June]])</f>
        <v>10932.87</v>
      </c>
    </row>
    <row r="14" spans="1:14" x14ac:dyDescent="0.45">
      <c r="A14" s="116" t="s">
        <v>74</v>
      </c>
      <c r="B14" s="118">
        <v>0</v>
      </c>
      <c r="C14" s="118">
        <v>99869.440000000002</v>
      </c>
      <c r="D14" s="118">
        <v>0</v>
      </c>
      <c r="E14" s="118">
        <v>0</v>
      </c>
      <c r="F14" s="118">
        <v>0</v>
      </c>
      <c r="G14" s="118">
        <v>130899.75</v>
      </c>
      <c r="H14" s="118">
        <v>52021.21</v>
      </c>
      <c r="I14" s="118">
        <v>142785.99</v>
      </c>
      <c r="J14" s="118">
        <v>253786</v>
      </c>
      <c r="K14" s="118">
        <v>56631.71</v>
      </c>
      <c r="L14" s="118">
        <v>70144.05</v>
      </c>
      <c r="M14" s="118">
        <v>55539.199999999997</v>
      </c>
      <c r="N14" s="119">
        <f>SUM(Table1[[#This Row],[July]:[June]])</f>
        <v>861677.35</v>
      </c>
    </row>
    <row r="15" spans="1:14" x14ac:dyDescent="0.45">
      <c r="A15" s="116" t="s">
        <v>75</v>
      </c>
      <c r="B15" s="118">
        <v>0</v>
      </c>
      <c r="C15" s="118">
        <v>0</v>
      </c>
      <c r="D15" s="118">
        <v>0</v>
      </c>
      <c r="E15" s="118">
        <v>0</v>
      </c>
      <c r="F15" s="118">
        <v>0</v>
      </c>
      <c r="G15" s="118">
        <v>0</v>
      </c>
      <c r="H15" s="118">
        <v>0</v>
      </c>
      <c r="I15" s="118">
        <v>0</v>
      </c>
      <c r="J15" s="118">
        <v>0</v>
      </c>
      <c r="K15" s="118">
        <v>1900</v>
      </c>
      <c r="L15" s="118">
        <v>0</v>
      </c>
      <c r="M15" s="118">
        <v>5500</v>
      </c>
      <c r="N15" s="119">
        <f>SUM(Table1[[#This Row],[July]:[June]])</f>
        <v>7400</v>
      </c>
    </row>
    <row r="16" spans="1:14" x14ac:dyDescent="0.45">
      <c r="A16" s="116" t="s">
        <v>76</v>
      </c>
      <c r="B16" s="118">
        <v>0</v>
      </c>
      <c r="C16" s="118">
        <v>0</v>
      </c>
      <c r="D16" s="118">
        <v>0</v>
      </c>
      <c r="E16" s="118">
        <v>4669.7</v>
      </c>
      <c r="F16" s="118">
        <v>0</v>
      </c>
      <c r="G16" s="118">
        <v>636.15</v>
      </c>
      <c r="H16" s="118">
        <v>0</v>
      </c>
      <c r="I16" s="118">
        <v>115000</v>
      </c>
      <c r="J16" s="118">
        <v>0</v>
      </c>
      <c r="K16" s="118">
        <v>0</v>
      </c>
      <c r="L16" s="118">
        <v>0</v>
      </c>
      <c r="M16" s="118">
        <v>0</v>
      </c>
      <c r="N16" s="119">
        <f>SUM(Table1[[#This Row],[July]:[June]])</f>
        <v>120305.85</v>
      </c>
    </row>
    <row r="17" spans="1:14" x14ac:dyDescent="0.45">
      <c r="A17" s="116" t="s">
        <v>77</v>
      </c>
      <c r="B17" s="118">
        <v>1205.9000000000001</v>
      </c>
      <c r="C17" s="118">
        <v>0</v>
      </c>
      <c r="D17" s="118">
        <v>0</v>
      </c>
      <c r="E17" s="118">
        <v>0</v>
      </c>
      <c r="F17" s="118">
        <v>0</v>
      </c>
      <c r="G17" s="118">
        <v>0</v>
      </c>
      <c r="H17" s="118">
        <v>7288.57</v>
      </c>
      <c r="I17" s="118">
        <v>0</v>
      </c>
      <c r="J17" s="118">
        <v>0</v>
      </c>
      <c r="K17" s="118">
        <v>6392.52</v>
      </c>
      <c r="L17" s="118">
        <v>4385.8999999999996</v>
      </c>
      <c r="M17" s="118">
        <v>2100</v>
      </c>
      <c r="N17" s="119">
        <f>SUM(Table1[[#This Row],[July]:[June]])</f>
        <v>21372.89</v>
      </c>
    </row>
    <row r="18" spans="1:14" x14ac:dyDescent="0.45">
      <c r="A18" s="116" t="s">
        <v>78</v>
      </c>
      <c r="B18" s="118">
        <v>0</v>
      </c>
      <c r="C18" s="118">
        <v>0</v>
      </c>
      <c r="D18" s="118">
        <v>1549.71</v>
      </c>
      <c r="E18" s="118">
        <v>7062.3</v>
      </c>
      <c r="F18" s="118">
        <v>0</v>
      </c>
      <c r="G18" s="118">
        <v>4323</v>
      </c>
      <c r="H18" s="118">
        <v>10518.4</v>
      </c>
      <c r="I18" s="118">
        <v>1113</v>
      </c>
      <c r="J18" s="118">
        <v>0</v>
      </c>
      <c r="K18" s="118">
        <v>19829.669999999998</v>
      </c>
      <c r="L18" s="118">
        <v>18936.560000000001</v>
      </c>
      <c r="M18" s="118">
        <v>15781.5</v>
      </c>
      <c r="N18" s="119">
        <f>SUM(Table1[[#This Row],[July]:[June]])</f>
        <v>79114.14</v>
      </c>
    </row>
    <row r="19" spans="1:14" x14ac:dyDescent="0.45">
      <c r="A19" s="116" t="s">
        <v>79</v>
      </c>
      <c r="B19" s="118">
        <v>0</v>
      </c>
      <c r="C19" s="118">
        <v>0</v>
      </c>
      <c r="D19" s="118">
        <v>0</v>
      </c>
      <c r="E19" s="118">
        <v>0</v>
      </c>
      <c r="F19" s="118">
        <v>0</v>
      </c>
      <c r="G19" s="118">
        <v>0</v>
      </c>
      <c r="H19" s="118">
        <v>0</v>
      </c>
      <c r="I19" s="118">
        <v>0</v>
      </c>
      <c r="J19" s="118">
        <v>0</v>
      </c>
      <c r="K19" s="118">
        <v>0</v>
      </c>
      <c r="L19" s="118">
        <v>11274.16</v>
      </c>
      <c r="M19" s="118">
        <v>0</v>
      </c>
      <c r="N19" s="119">
        <f>SUM(Table1[[#This Row],[July]:[June]])</f>
        <v>11274.16</v>
      </c>
    </row>
    <row r="20" spans="1:14" x14ac:dyDescent="0.45">
      <c r="A20" s="116" t="s">
        <v>80</v>
      </c>
      <c r="B20" s="118">
        <v>0</v>
      </c>
      <c r="C20" s="118">
        <v>0</v>
      </c>
      <c r="D20" s="118">
        <v>6000</v>
      </c>
      <c r="E20" s="118">
        <v>0</v>
      </c>
      <c r="F20" s="118">
        <v>0</v>
      </c>
      <c r="G20" s="118">
        <v>0</v>
      </c>
      <c r="H20" s="118">
        <v>0</v>
      </c>
      <c r="I20" s="118">
        <v>1438</v>
      </c>
      <c r="J20" s="118">
        <v>0</v>
      </c>
      <c r="K20" s="118">
        <v>0</v>
      </c>
      <c r="L20" s="118">
        <v>3935.64</v>
      </c>
      <c r="M20" s="118">
        <v>4200</v>
      </c>
      <c r="N20" s="119">
        <f>SUM(Table1[[#This Row],[July]:[June]])</f>
        <v>15573.64</v>
      </c>
    </row>
    <row r="21" spans="1:14" x14ac:dyDescent="0.45">
      <c r="A21" s="116" t="s">
        <v>81</v>
      </c>
      <c r="B21" s="118">
        <v>0</v>
      </c>
      <c r="C21" s="118">
        <v>3337.6</v>
      </c>
      <c r="D21" s="118">
        <v>0</v>
      </c>
      <c r="E21" s="118">
        <v>0</v>
      </c>
      <c r="F21" s="118">
        <v>0</v>
      </c>
      <c r="G21" s="118">
        <v>0</v>
      </c>
      <c r="H21" s="118">
        <v>0</v>
      </c>
      <c r="I21" s="118">
        <v>0</v>
      </c>
      <c r="J21" s="118">
        <v>0</v>
      </c>
      <c r="K21" s="118">
        <v>0</v>
      </c>
      <c r="L21" s="118">
        <v>0</v>
      </c>
      <c r="M21" s="118">
        <v>0</v>
      </c>
      <c r="N21" s="119">
        <f>SUM(Table1[[#This Row],[July]:[June]])</f>
        <v>3337.6</v>
      </c>
    </row>
    <row r="22" spans="1:14" x14ac:dyDescent="0.45">
      <c r="A22" s="116" t="s">
        <v>82</v>
      </c>
      <c r="B22" s="118">
        <v>0</v>
      </c>
      <c r="C22" s="118">
        <v>0</v>
      </c>
      <c r="D22" s="118">
        <v>2760</v>
      </c>
      <c r="E22" s="118">
        <v>0</v>
      </c>
      <c r="F22" s="118">
        <v>0</v>
      </c>
      <c r="G22" s="118">
        <v>0</v>
      </c>
      <c r="H22" s="118">
        <v>5904</v>
      </c>
      <c r="I22" s="118">
        <v>0</v>
      </c>
      <c r="J22" s="118">
        <v>0</v>
      </c>
      <c r="K22" s="118">
        <v>0</v>
      </c>
      <c r="L22" s="118">
        <v>0</v>
      </c>
      <c r="M22" s="118">
        <v>10196</v>
      </c>
      <c r="N22" s="119">
        <f>SUM(Table1[[#This Row],[July]:[June]])</f>
        <v>18860</v>
      </c>
    </row>
    <row r="23" spans="1:14" x14ac:dyDescent="0.45">
      <c r="A23" s="116" t="s">
        <v>83</v>
      </c>
      <c r="B23" s="118">
        <v>14960</v>
      </c>
      <c r="C23" s="118">
        <v>0</v>
      </c>
      <c r="D23" s="118">
        <v>0</v>
      </c>
      <c r="E23" s="118">
        <v>0</v>
      </c>
      <c r="F23" s="118">
        <v>0</v>
      </c>
      <c r="G23" s="118">
        <v>840</v>
      </c>
      <c r="H23" s="118">
        <v>9322</v>
      </c>
      <c r="I23" s="118">
        <v>0</v>
      </c>
      <c r="J23" s="118">
        <v>7695.97</v>
      </c>
      <c r="K23" s="118">
        <v>0</v>
      </c>
      <c r="L23" s="118">
        <v>0</v>
      </c>
      <c r="M23" s="118">
        <v>350</v>
      </c>
      <c r="N23" s="119">
        <f>SUM(Table1[[#This Row],[July]:[June]])</f>
        <v>33167.97</v>
      </c>
    </row>
    <row r="24" spans="1:14" x14ac:dyDescent="0.45">
      <c r="A24" s="116" t="s">
        <v>84</v>
      </c>
      <c r="B24" s="118">
        <v>287634.83</v>
      </c>
      <c r="C24" s="118">
        <v>25000</v>
      </c>
      <c r="D24" s="118">
        <v>32437</v>
      </c>
      <c r="E24" s="118">
        <v>524691.13</v>
      </c>
      <c r="F24" s="118">
        <v>154078.57999999999</v>
      </c>
      <c r="G24" s="118">
        <v>87280.47</v>
      </c>
      <c r="H24" s="118">
        <v>57190.080000000002</v>
      </c>
      <c r="I24" s="118">
        <v>18144</v>
      </c>
      <c r="J24" s="118">
        <v>88245</v>
      </c>
      <c r="K24" s="118">
        <v>12447.5</v>
      </c>
      <c r="L24" s="118">
        <v>10060</v>
      </c>
      <c r="M24" s="118">
        <v>40521.06</v>
      </c>
      <c r="N24" s="119">
        <f>SUM(Table1[[#This Row],[July]:[June]])</f>
        <v>1337729.6500000001</v>
      </c>
    </row>
    <row r="25" spans="1:14" x14ac:dyDescent="0.45">
      <c r="A25" s="116" t="s">
        <v>85</v>
      </c>
      <c r="B25" s="118">
        <v>0</v>
      </c>
      <c r="C25" s="118">
        <v>0</v>
      </c>
      <c r="D25" s="118">
        <v>2323</v>
      </c>
      <c r="E25" s="118">
        <v>704</v>
      </c>
      <c r="F25" s="118">
        <v>0</v>
      </c>
      <c r="G25" s="118">
        <v>0</v>
      </c>
      <c r="H25" s="118">
        <v>0</v>
      </c>
      <c r="I25" s="118">
        <v>0</v>
      </c>
      <c r="J25" s="118">
        <v>0</v>
      </c>
      <c r="K25" s="118">
        <v>0</v>
      </c>
      <c r="L25" s="118">
        <v>0</v>
      </c>
      <c r="M25" s="118">
        <v>0</v>
      </c>
      <c r="N25" s="119">
        <f>SUM(Table1[[#This Row],[July]:[June]])</f>
        <v>3027</v>
      </c>
    </row>
    <row r="26" spans="1:14" x14ac:dyDescent="0.45">
      <c r="A26" s="116" t="s">
        <v>86</v>
      </c>
      <c r="B26" s="118">
        <v>0</v>
      </c>
      <c r="C26" s="118">
        <v>0</v>
      </c>
      <c r="D26" s="118">
        <v>0</v>
      </c>
      <c r="E26" s="118">
        <v>0</v>
      </c>
      <c r="F26" s="118">
        <v>0</v>
      </c>
      <c r="G26" s="118">
        <v>0</v>
      </c>
      <c r="H26" s="118">
        <v>0</v>
      </c>
      <c r="I26" s="118">
        <v>1569</v>
      </c>
      <c r="J26" s="118">
        <v>0</v>
      </c>
      <c r="K26" s="118">
        <v>0</v>
      </c>
      <c r="L26" s="118">
        <v>0</v>
      </c>
      <c r="M26" s="118">
        <v>0</v>
      </c>
      <c r="N26" s="119">
        <f>SUM(Table1[[#This Row],[July]:[June]])</f>
        <v>1569</v>
      </c>
    </row>
    <row r="27" spans="1:14" x14ac:dyDescent="0.45">
      <c r="A27" s="116" t="s">
        <v>87</v>
      </c>
      <c r="B27" s="118">
        <v>0</v>
      </c>
      <c r="C27" s="118">
        <v>0</v>
      </c>
      <c r="D27" s="118">
        <v>0</v>
      </c>
      <c r="E27" s="118">
        <v>0</v>
      </c>
      <c r="F27" s="118">
        <v>0</v>
      </c>
      <c r="G27" s="118">
        <v>0</v>
      </c>
      <c r="H27" s="118">
        <v>0</v>
      </c>
      <c r="I27" s="118">
        <v>0</v>
      </c>
      <c r="J27" s="118">
        <v>4039.61</v>
      </c>
      <c r="K27" s="118">
        <v>7649.11</v>
      </c>
      <c r="L27" s="118">
        <v>0</v>
      </c>
      <c r="M27" s="118">
        <v>0</v>
      </c>
      <c r="N27" s="119">
        <f>SUM(Table1[[#This Row],[July]:[June]])</f>
        <v>11688.72</v>
      </c>
    </row>
    <row r="28" spans="1:14" x14ac:dyDescent="0.45">
      <c r="A28" s="116" t="s">
        <v>88</v>
      </c>
      <c r="B28" s="118">
        <v>0</v>
      </c>
      <c r="C28" s="118">
        <v>0</v>
      </c>
      <c r="D28" s="118">
        <v>0</v>
      </c>
      <c r="E28" s="118">
        <v>0</v>
      </c>
      <c r="F28" s="118">
        <v>0</v>
      </c>
      <c r="G28" s="118">
        <v>0</v>
      </c>
      <c r="H28" s="118">
        <v>0</v>
      </c>
      <c r="I28" s="118">
        <v>1486.04</v>
      </c>
      <c r="J28" s="118">
        <v>0</v>
      </c>
      <c r="K28" s="118">
        <v>0</v>
      </c>
      <c r="L28" s="118">
        <v>0</v>
      </c>
      <c r="M28" s="118">
        <v>0</v>
      </c>
      <c r="N28" s="119">
        <f>SUM(Table1[[#This Row],[July]:[June]])</f>
        <v>1486.04</v>
      </c>
    </row>
    <row r="29" spans="1:14" x14ac:dyDescent="0.45">
      <c r="A29" s="116" t="s">
        <v>89</v>
      </c>
      <c r="B29" s="118">
        <v>0</v>
      </c>
      <c r="C29" s="118">
        <v>0</v>
      </c>
      <c r="D29" s="118">
        <v>0</v>
      </c>
      <c r="E29" s="118">
        <v>6981.37</v>
      </c>
      <c r="F29" s="118">
        <v>0</v>
      </c>
      <c r="G29" s="118">
        <v>0</v>
      </c>
      <c r="H29" s="118">
        <v>0</v>
      </c>
      <c r="I29" s="118">
        <v>0</v>
      </c>
      <c r="J29" s="118">
        <v>0</v>
      </c>
      <c r="K29" s="118">
        <v>0</v>
      </c>
      <c r="L29" s="118">
        <v>0</v>
      </c>
      <c r="M29" s="118">
        <v>0</v>
      </c>
      <c r="N29" s="119">
        <f>SUM(Table1[[#This Row],[July]:[June]])</f>
        <v>6981.37</v>
      </c>
    </row>
    <row r="30" spans="1:14" x14ac:dyDescent="0.45">
      <c r="A30" s="116" t="s">
        <v>90</v>
      </c>
      <c r="B30" s="118">
        <v>0</v>
      </c>
      <c r="C30" s="118">
        <v>0</v>
      </c>
      <c r="D30" s="118">
        <v>4066</v>
      </c>
      <c r="E30" s="118">
        <v>0</v>
      </c>
      <c r="F30" s="118">
        <v>664</v>
      </c>
      <c r="G30" s="118">
        <v>0</v>
      </c>
      <c r="H30" s="118">
        <v>0</v>
      </c>
      <c r="I30" s="118">
        <v>0</v>
      </c>
      <c r="J30" s="118">
        <v>0</v>
      </c>
      <c r="K30" s="118">
        <v>1801.01</v>
      </c>
      <c r="L30" s="118">
        <v>0</v>
      </c>
      <c r="M30" s="118">
        <v>0</v>
      </c>
      <c r="N30" s="119">
        <f>SUM(Table1[[#This Row],[July]:[June]])</f>
        <v>6531.01</v>
      </c>
    </row>
    <row r="31" spans="1:14" x14ac:dyDescent="0.45">
      <c r="A31" s="116" t="s">
        <v>91</v>
      </c>
      <c r="B31" s="118">
        <v>0</v>
      </c>
      <c r="C31" s="118">
        <v>10</v>
      </c>
      <c r="D31" s="118">
        <v>58.3</v>
      </c>
      <c r="E31" s="118">
        <v>50</v>
      </c>
      <c r="F31" s="118">
        <v>10</v>
      </c>
      <c r="G31" s="118">
        <v>30</v>
      </c>
      <c r="H31" s="118">
        <v>20</v>
      </c>
      <c r="I31" s="118">
        <v>30</v>
      </c>
      <c r="J31" s="118">
        <v>20</v>
      </c>
      <c r="K31" s="118">
        <v>10</v>
      </c>
      <c r="L31" s="118">
        <v>0</v>
      </c>
      <c r="M31" s="118">
        <v>0</v>
      </c>
      <c r="N31" s="119">
        <f>SUM(Table1[[#This Row],[July]:[June]])</f>
        <v>238.3</v>
      </c>
    </row>
    <row r="32" spans="1:14" x14ac:dyDescent="0.45">
      <c r="A32" s="116" t="s">
        <v>92</v>
      </c>
      <c r="B32" s="118">
        <v>0</v>
      </c>
      <c r="C32" s="118">
        <v>0</v>
      </c>
      <c r="D32" s="118">
        <v>2550</v>
      </c>
      <c r="E32" s="118">
        <v>0</v>
      </c>
      <c r="F32" s="118">
        <v>7350</v>
      </c>
      <c r="G32" s="118">
        <v>3128.02</v>
      </c>
      <c r="H32" s="118">
        <v>5820</v>
      </c>
      <c r="I32" s="118">
        <v>5816</v>
      </c>
      <c r="J32" s="118">
        <v>0</v>
      </c>
      <c r="K32" s="118">
        <v>1985.16</v>
      </c>
      <c r="L32" s="118">
        <v>4445.5</v>
      </c>
      <c r="M32" s="118">
        <v>0</v>
      </c>
      <c r="N32" s="119">
        <f>SUM(Table1[[#This Row],[July]:[June]])</f>
        <v>31094.68</v>
      </c>
    </row>
    <row r="33" spans="1:14" x14ac:dyDescent="0.45">
      <c r="A33" s="116" t="s">
        <v>93</v>
      </c>
      <c r="B33" s="118">
        <v>0</v>
      </c>
      <c r="C33" s="118">
        <v>0</v>
      </c>
      <c r="D33" s="118">
        <v>0</v>
      </c>
      <c r="E33" s="118">
        <v>0</v>
      </c>
      <c r="F33" s="118">
        <v>0</v>
      </c>
      <c r="G33" s="118">
        <v>0</v>
      </c>
      <c r="H33" s="118">
        <v>0</v>
      </c>
      <c r="I33" s="118">
        <v>0</v>
      </c>
      <c r="J33" s="118">
        <v>4759</v>
      </c>
      <c r="K33" s="118">
        <v>179.06</v>
      </c>
      <c r="L33" s="118">
        <v>0</v>
      </c>
      <c r="M33" s="118">
        <v>0</v>
      </c>
      <c r="N33" s="119">
        <f>SUM(Table1[[#This Row],[July]:[June]])</f>
        <v>4938.0600000000004</v>
      </c>
    </row>
    <row r="34" spans="1:14" x14ac:dyDescent="0.45">
      <c r="A34" s="116" t="s">
        <v>94</v>
      </c>
      <c r="B34" s="118">
        <v>0</v>
      </c>
      <c r="C34" s="118">
        <v>0</v>
      </c>
      <c r="D34" s="118">
        <v>0</v>
      </c>
      <c r="E34" s="118">
        <v>1199.52</v>
      </c>
      <c r="F34" s="118">
        <v>451.04</v>
      </c>
      <c r="G34" s="118">
        <v>0</v>
      </c>
      <c r="H34" s="118">
        <v>0</v>
      </c>
      <c r="I34" s="118">
        <v>0</v>
      </c>
      <c r="J34" s="118">
        <v>5695.2</v>
      </c>
      <c r="K34" s="118">
        <v>0</v>
      </c>
      <c r="L34" s="118">
        <v>0</v>
      </c>
      <c r="M34" s="118">
        <v>0</v>
      </c>
      <c r="N34" s="119">
        <f>SUM(Table1[[#This Row],[July]:[June]])</f>
        <v>7345.76</v>
      </c>
    </row>
    <row r="35" spans="1:14" x14ac:dyDescent="0.45">
      <c r="A35" s="116" t="s">
        <v>95</v>
      </c>
      <c r="B35" s="118">
        <v>45093.75</v>
      </c>
      <c r="C35" s="118">
        <v>0</v>
      </c>
      <c r="D35" s="118">
        <v>84338.84</v>
      </c>
      <c r="E35" s="118">
        <v>34633.24</v>
      </c>
      <c r="F35" s="118">
        <v>74750.58</v>
      </c>
      <c r="G35" s="118">
        <v>64126.7</v>
      </c>
      <c r="H35" s="118">
        <v>48840.59</v>
      </c>
      <c r="I35" s="118">
        <v>53708.78</v>
      </c>
      <c r="J35" s="118">
        <v>44693.62</v>
      </c>
      <c r="K35" s="118">
        <v>57990.89</v>
      </c>
      <c r="L35" s="118">
        <v>6539.67</v>
      </c>
      <c r="M35" s="118">
        <v>33949.269999999997</v>
      </c>
      <c r="N35" s="119">
        <f>SUM(Table1[[#This Row],[July]:[June]])</f>
        <v>548665.92999999993</v>
      </c>
    </row>
    <row r="36" spans="1:14" x14ac:dyDescent="0.45">
      <c r="A36" s="116" t="s">
        <v>96</v>
      </c>
      <c r="B36" s="118">
        <v>0</v>
      </c>
      <c r="C36" s="118">
        <v>0</v>
      </c>
      <c r="D36" s="118">
        <v>0</v>
      </c>
      <c r="E36" s="118">
        <v>0</v>
      </c>
      <c r="F36" s="118">
        <v>0</v>
      </c>
      <c r="G36" s="118">
        <v>0</v>
      </c>
      <c r="H36" s="118">
        <v>1101</v>
      </c>
      <c r="I36" s="118">
        <v>0</v>
      </c>
      <c r="J36" s="118">
        <v>0</v>
      </c>
      <c r="K36" s="118">
        <v>5711.62</v>
      </c>
      <c r="L36" s="118">
        <v>0</v>
      </c>
      <c r="M36" s="118">
        <v>0</v>
      </c>
      <c r="N36" s="119">
        <f>SUM(Table1[[#This Row],[July]:[June]])</f>
        <v>6812.62</v>
      </c>
    </row>
    <row r="37" spans="1:14" x14ac:dyDescent="0.45">
      <c r="A37" s="116" t="s">
        <v>97</v>
      </c>
      <c r="B37" s="118">
        <v>0</v>
      </c>
      <c r="C37" s="118">
        <v>689.2</v>
      </c>
      <c r="D37" s="118">
        <v>636</v>
      </c>
      <c r="E37" s="118">
        <v>0</v>
      </c>
      <c r="F37" s="118">
        <v>0</v>
      </c>
      <c r="G37" s="118">
        <v>0</v>
      </c>
      <c r="H37" s="118">
        <v>0</v>
      </c>
      <c r="I37" s="118">
        <v>0</v>
      </c>
      <c r="J37" s="118">
        <v>0</v>
      </c>
      <c r="K37" s="118">
        <v>0</v>
      </c>
      <c r="L37" s="118">
        <v>0</v>
      </c>
      <c r="M37" s="118">
        <v>0</v>
      </c>
      <c r="N37" s="119">
        <f>SUM(Table1[[#This Row],[July]:[June]])</f>
        <v>1325.2</v>
      </c>
    </row>
    <row r="38" spans="1:14" x14ac:dyDescent="0.45">
      <c r="A38" s="116" t="s">
        <v>98</v>
      </c>
      <c r="B38" s="118">
        <v>0</v>
      </c>
      <c r="C38" s="118">
        <v>577</v>
      </c>
      <c r="D38" s="118">
        <v>0</v>
      </c>
      <c r="E38" s="118">
        <v>0</v>
      </c>
      <c r="F38" s="118">
        <v>0</v>
      </c>
      <c r="G38" s="118">
        <v>0</v>
      </c>
      <c r="H38" s="118">
        <v>0</v>
      </c>
      <c r="I38" s="118">
        <v>0</v>
      </c>
      <c r="J38" s="118">
        <v>0</v>
      </c>
      <c r="K38" s="118">
        <v>0</v>
      </c>
      <c r="L38" s="118">
        <v>0</v>
      </c>
      <c r="M38" s="118">
        <v>0</v>
      </c>
      <c r="N38" s="119">
        <f>SUM(Table1[[#This Row],[July]:[June]])</f>
        <v>577</v>
      </c>
    </row>
    <row r="39" spans="1:14" x14ac:dyDescent="0.45">
      <c r="A39" s="116" t="s">
        <v>99</v>
      </c>
      <c r="B39" s="118">
        <v>786</v>
      </c>
      <c r="C39" s="118">
        <v>0</v>
      </c>
      <c r="D39" s="118">
        <v>0</v>
      </c>
      <c r="E39" s="118">
        <v>0</v>
      </c>
      <c r="F39" s="118">
        <v>0</v>
      </c>
      <c r="G39" s="118">
        <v>0</v>
      </c>
      <c r="H39" s="118">
        <v>0</v>
      </c>
      <c r="I39" s="118">
        <v>0</v>
      </c>
      <c r="J39" s="118">
        <v>0</v>
      </c>
      <c r="K39" s="118">
        <v>0</v>
      </c>
      <c r="L39" s="118">
        <v>0</v>
      </c>
      <c r="M39" s="118">
        <v>0</v>
      </c>
      <c r="N39" s="119">
        <f>SUM(Table1[[#This Row],[July]:[June]])</f>
        <v>786</v>
      </c>
    </row>
    <row r="40" spans="1:14" x14ac:dyDescent="0.45">
      <c r="A40" s="116" t="s">
        <v>100</v>
      </c>
      <c r="B40" s="118">
        <v>0</v>
      </c>
      <c r="C40" s="118">
        <v>0</v>
      </c>
      <c r="D40" s="118">
        <v>5932</v>
      </c>
      <c r="E40" s="118">
        <v>0</v>
      </c>
      <c r="F40" s="118">
        <v>0</v>
      </c>
      <c r="G40" s="118">
        <v>0</v>
      </c>
      <c r="H40" s="118">
        <v>0</v>
      </c>
      <c r="I40" s="118">
        <v>0</v>
      </c>
      <c r="J40" s="118">
        <v>0</v>
      </c>
      <c r="K40" s="118">
        <v>0</v>
      </c>
      <c r="L40" s="118">
        <v>0</v>
      </c>
      <c r="M40" s="118">
        <v>0</v>
      </c>
      <c r="N40" s="119">
        <f>SUM(Table1[[#This Row],[July]:[June]])</f>
        <v>5932</v>
      </c>
    </row>
    <row r="41" spans="1:14" x14ac:dyDescent="0.45">
      <c r="A41" s="116" t="s">
        <v>101</v>
      </c>
      <c r="B41" s="118">
        <v>0</v>
      </c>
      <c r="C41" s="118">
        <v>0</v>
      </c>
      <c r="D41" s="118">
        <v>0</v>
      </c>
      <c r="E41" s="118">
        <v>896</v>
      </c>
      <c r="F41" s="118">
        <v>0</v>
      </c>
      <c r="G41" s="118">
        <v>0</v>
      </c>
      <c r="H41" s="118">
        <v>0</v>
      </c>
      <c r="I41" s="118">
        <v>0</v>
      </c>
      <c r="J41" s="118">
        <v>0</v>
      </c>
      <c r="K41" s="118">
        <v>3820</v>
      </c>
      <c r="L41" s="118">
        <v>0</v>
      </c>
      <c r="M41" s="118">
        <v>0</v>
      </c>
      <c r="N41" s="119">
        <f>SUM(Table1[[#This Row],[July]:[June]])</f>
        <v>4716</v>
      </c>
    </row>
    <row r="42" spans="1:14" x14ac:dyDescent="0.45">
      <c r="A42" s="116" t="s">
        <v>102</v>
      </c>
      <c r="B42" s="118">
        <v>15.78</v>
      </c>
      <c r="C42" s="118">
        <v>0</v>
      </c>
      <c r="D42" s="118">
        <v>110.75</v>
      </c>
      <c r="E42" s="118">
        <v>608.86</v>
      </c>
      <c r="F42" s="118">
        <v>188.6</v>
      </c>
      <c r="G42" s="118">
        <v>237.95</v>
      </c>
      <c r="H42" s="118">
        <v>340.21</v>
      </c>
      <c r="I42" s="118">
        <v>776.76</v>
      </c>
      <c r="J42" s="118">
        <v>188.6</v>
      </c>
      <c r="K42" s="118">
        <v>280.36</v>
      </c>
      <c r="L42" s="118">
        <v>94.3</v>
      </c>
      <c r="M42" s="118">
        <v>282.89999999999998</v>
      </c>
      <c r="N42" s="119">
        <f>SUM(Table1[[#This Row],[July]:[June]])</f>
        <v>3125.07</v>
      </c>
    </row>
    <row r="43" spans="1:14" x14ac:dyDescent="0.45">
      <c r="A43" s="116" t="s">
        <v>103</v>
      </c>
      <c r="B43" s="118">
        <v>2872</v>
      </c>
      <c r="C43" s="118">
        <v>2980</v>
      </c>
      <c r="D43" s="118">
        <v>0</v>
      </c>
      <c r="E43" s="118">
        <v>4632</v>
      </c>
      <c r="F43" s="118">
        <v>6176</v>
      </c>
      <c r="G43" s="118">
        <v>3860</v>
      </c>
      <c r="H43" s="118">
        <v>1544</v>
      </c>
      <c r="I43" s="118">
        <v>1544</v>
      </c>
      <c r="J43" s="118">
        <v>4632</v>
      </c>
      <c r="K43" s="118">
        <v>1544</v>
      </c>
      <c r="L43" s="118">
        <v>0</v>
      </c>
      <c r="M43" s="118">
        <v>0</v>
      </c>
      <c r="N43" s="119">
        <f>SUM(Table1[[#This Row],[July]:[June]])</f>
        <v>29784</v>
      </c>
    </row>
    <row r="44" spans="1:14" x14ac:dyDescent="0.45">
      <c r="A44" s="116" t="s">
        <v>104</v>
      </c>
      <c r="B44" s="118">
        <v>0</v>
      </c>
      <c r="C44" s="118">
        <v>9000</v>
      </c>
      <c r="D44" s="118">
        <v>0</v>
      </c>
      <c r="E44" s="118">
        <v>9000</v>
      </c>
      <c r="F44" s="118">
        <v>0</v>
      </c>
      <c r="G44" s="118">
        <v>0</v>
      </c>
      <c r="H44" s="118">
        <v>0</v>
      </c>
      <c r="I44" s="118">
        <v>0</v>
      </c>
      <c r="J44" s="118">
        <v>0</v>
      </c>
      <c r="K44" s="118">
        <v>10500</v>
      </c>
      <c r="L44" s="118">
        <v>10500</v>
      </c>
      <c r="M44" s="118">
        <v>0</v>
      </c>
      <c r="N44" s="119">
        <f>SUM(Table1[[#This Row],[July]:[June]])</f>
        <v>39000</v>
      </c>
    </row>
    <row r="45" spans="1:14" x14ac:dyDescent="0.45">
      <c r="A45" s="116" t="s">
        <v>105</v>
      </c>
      <c r="B45" s="118">
        <v>229</v>
      </c>
      <c r="C45" s="118">
        <v>0</v>
      </c>
      <c r="D45" s="118">
        <v>846.5</v>
      </c>
      <c r="E45" s="118">
        <v>229</v>
      </c>
      <c r="F45" s="118">
        <v>606</v>
      </c>
      <c r="G45" s="118">
        <v>1204</v>
      </c>
      <c r="H45" s="118">
        <v>229</v>
      </c>
      <c r="I45" s="118">
        <v>821.95</v>
      </c>
      <c r="J45" s="118">
        <v>0</v>
      </c>
      <c r="K45" s="118">
        <v>0</v>
      </c>
      <c r="L45" s="118">
        <v>94.05</v>
      </c>
      <c r="M45" s="118">
        <v>229</v>
      </c>
      <c r="N45" s="119">
        <f>SUM(Table1[[#This Row],[July]:[June]])</f>
        <v>4488.5</v>
      </c>
    </row>
    <row r="46" spans="1:14" x14ac:dyDescent="0.45">
      <c r="A46" s="116" t="s">
        <v>106</v>
      </c>
      <c r="B46" s="118">
        <v>0</v>
      </c>
      <c r="C46" s="118">
        <v>0</v>
      </c>
      <c r="D46" s="118">
        <v>0</v>
      </c>
      <c r="E46" s="118">
        <v>0</v>
      </c>
      <c r="F46" s="118">
        <v>0</v>
      </c>
      <c r="G46" s="118">
        <v>0</v>
      </c>
      <c r="H46" s="118">
        <v>44809.81</v>
      </c>
      <c r="I46" s="118">
        <v>0</v>
      </c>
      <c r="J46" s="118">
        <v>0</v>
      </c>
      <c r="K46" s="118">
        <v>0</v>
      </c>
      <c r="L46" s="118">
        <v>0</v>
      </c>
      <c r="M46" s="118">
        <v>0</v>
      </c>
      <c r="N46" s="119">
        <f>SUM(Table1[[#This Row],[July]:[June]])</f>
        <v>44809.81</v>
      </c>
    </row>
    <row r="47" spans="1:14" x14ac:dyDescent="0.45">
      <c r="A47" s="116" t="s">
        <v>107</v>
      </c>
      <c r="B47" s="118">
        <v>0</v>
      </c>
      <c r="C47" s="118">
        <v>1200</v>
      </c>
      <c r="D47" s="118">
        <v>0</v>
      </c>
      <c r="E47" s="118">
        <v>0</v>
      </c>
      <c r="F47" s="118">
        <v>0</v>
      </c>
      <c r="G47" s="118">
        <v>0</v>
      </c>
      <c r="H47" s="118">
        <v>0</v>
      </c>
      <c r="I47" s="118">
        <v>0</v>
      </c>
      <c r="J47" s="118">
        <v>0</v>
      </c>
      <c r="K47" s="118">
        <v>0</v>
      </c>
      <c r="L47" s="118">
        <v>0</v>
      </c>
      <c r="M47" s="118">
        <v>0</v>
      </c>
      <c r="N47" s="119">
        <f>SUM(Table1[[#This Row],[July]:[June]])</f>
        <v>1200</v>
      </c>
    </row>
    <row r="48" spans="1:14" x14ac:dyDescent="0.45">
      <c r="A48" s="116" t="s">
        <v>108</v>
      </c>
      <c r="B48" s="118">
        <v>0</v>
      </c>
      <c r="C48" s="118">
        <v>1219</v>
      </c>
      <c r="D48" s="118">
        <v>0</v>
      </c>
      <c r="E48" s="118">
        <v>0</v>
      </c>
      <c r="F48" s="118">
        <v>0</v>
      </c>
      <c r="G48" s="118">
        <v>0</v>
      </c>
      <c r="H48" s="118">
        <v>0</v>
      </c>
      <c r="I48" s="118">
        <v>0</v>
      </c>
      <c r="J48" s="118">
        <v>0</v>
      </c>
      <c r="K48" s="118">
        <v>0</v>
      </c>
      <c r="L48" s="118">
        <v>0</v>
      </c>
      <c r="M48" s="118">
        <v>0</v>
      </c>
      <c r="N48" s="119">
        <f>SUM(Table1[[#This Row],[July]:[June]])</f>
        <v>1219</v>
      </c>
    </row>
    <row r="49" spans="1:14" x14ac:dyDescent="0.45">
      <c r="A49" s="116" t="s">
        <v>109</v>
      </c>
      <c r="B49" s="118">
        <v>0</v>
      </c>
      <c r="C49" s="118">
        <v>0</v>
      </c>
      <c r="D49" s="118">
        <v>0</v>
      </c>
      <c r="E49" s="118">
        <v>0</v>
      </c>
      <c r="F49" s="118">
        <v>859.4</v>
      </c>
      <c r="G49" s="118">
        <v>0</v>
      </c>
      <c r="H49" s="118">
        <v>0</v>
      </c>
      <c r="I49" s="118">
        <v>1385.92</v>
      </c>
      <c r="J49" s="118">
        <v>0</v>
      </c>
      <c r="K49" s="118">
        <v>0</v>
      </c>
      <c r="L49" s="118">
        <v>0</v>
      </c>
      <c r="M49" s="118">
        <v>0</v>
      </c>
      <c r="N49" s="119">
        <f>SUM(Table1[[#This Row],[July]:[June]])</f>
        <v>2245.3200000000002</v>
      </c>
    </row>
    <row r="50" spans="1:14" x14ac:dyDescent="0.45">
      <c r="A50" s="116" t="s">
        <v>110</v>
      </c>
      <c r="B50" s="118">
        <v>0</v>
      </c>
      <c r="C50" s="118">
        <v>0</v>
      </c>
      <c r="D50" s="118">
        <v>2161.5</v>
      </c>
      <c r="E50" s="118">
        <v>0</v>
      </c>
      <c r="F50" s="118">
        <v>0</v>
      </c>
      <c r="G50" s="118">
        <v>0</v>
      </c>
      <c r="H50" s="118">
        <v>7288.57</v>
      </c>
      <c r="I50" s="118">
        <v>0</v>
      </c>
      <c r="J50" s="118">
        <v>0</v>
      </c>
      <c r="K50" s="118">
        <v>0</v>
      </c>
      <c r="L50" s="118">
        <v>0</v>
      </c>
      <c r="M50" s="118">
        <v>0</v>
      </c>
      <c r="N50" s="119">
        <f>SUM(Table1[[#This Row],[July]:[June]])</f>
        <v>9450.07</v>
      </c>
    </row>
    <row r="51" spans="1:14" x14ac:dyDescent="0.45">
      <c r="A51" s="116" t="s">
        <v>111</v>
      </c>
      <c r="B51" s="118">
        <v>0</v>
      </c>
      <c r="C51" s="118">
        <v>0</v>
      </c>
      <c r="D51" s="118">
        <v>0</v>
      </c>
      <c r="E51" s="118">
        <v>0</v>
      </c>
      <c r="F51" s="118">
        <v>4210.0600000000004</v>
      </c>
      <c r="G51" s="118">
        <v>0</v>
      </c>
      <c r="H51" s="118">
        <v>908.75</v>
      </c>
      <c r="I51" s="118">
        <v>0</v>
      </c>
      <c r="J51" s="118">
        <v>12920.06</v>
      </c>
      <c r="K51" s="118">
        <v>0</v>
      </c>
      <c r="L51" s="118">
        <v>0</v>
      </c>
      <c r="M51" s="118">
        <v>0</v>
      </c>
      <c r="N51" s="119">
        <f>SUM(Table1[[#This Row],[July]:[June]])</f>
        <v>18038.87</v>
      </c>
    </row>
    <row r="52" spans="1:14" x14ac:dyDescent="0.45">
      <c r="A52" s="116" t="s">
        <v>112</v>
      </c>
      <c r="B52" s="118">
        <v>0</v>
      </c>
      <c r="C52" s="118">
        <v>0</v>
      </c>
      <c r="D52" s="118">
        <v>0</v>
      </c>
      <c r="E52" s="118">
        <v>0</v>
      </c>
      <c r="F52" s="118">
        <v>0</v>
      </c>
      <c r="G52" s="118">
        <v>0</v>
      </c>
      <c r="H52" s="118">
        <v>1785.4</v>
      </c>
      <c r="I52" s="118">
        <v>0</v>
      </c>
      <c r="J52" s="118">
        <v>8709.99</v>
      </c>
      <c r="K52" s="118">
        <v>0</v>
      </c>
      <c r="L52" s="118">
        <v>0</v>
      </c>
      <c r="M52" s="118">
        <v>0</v>
      </c>
      <c r="N52" s="119">
        <f>SUM(Table1[[#This Row],[July]:[June]])</f>
        <v>10495.39</v>
      </c>
    </row>
    <row r="53" spans="1:14" x14ac:dyDescent="0.45">
      <c r="A53" s="116" t="s">
        <v>113</v>
      </c>
      <c r="B53" s="118">
        <v>0</v>
      </c>
      <c r="C53" s="118">
        <v>0</v>
      </c>
      <c r="D53" s="118">
        <v>45844.17</v>
      </c>
      <c r="E53" s="118">
        <v>2634.16</v>
      </c>
      <c r="F53" s="118">
        <v>2634.16</v>
      </c>
      <c r="G53" s="118">
        <v>2634.16</v>
      </c>
      <c r="H53" s="118">
        <v>0</v>
      </c>
      <c r="I53" s="118">
        <v>5788.33</v>
      </c>
      <c r="J53" s="118">
        <v>2634.17</v>
      </c>
      <c r="K53" s="118">
        <v>2634.17</v>
      </c>
      <c r="L53" s="118">
        <v>2634.17</v>
      </c>
      <c r="M53" s="118">
        <v>2634.17</v>
      </c>
      <c r="N53" s="119">
        <f>SUM(Table1[[#This Row],[July]:[June]])</f>
        <v>70071.66</v>
      </c>
    </row>
    <row r="54" spans="1:14" x14ac:dyDescent="0.45">
      <c r="A54" s="116" t="s">
        <v>114</v>
      </c>
      <c r="B54" s="118">
        <v>0</v>
      </c>
      <c r="C54" s="118">
        <v>0</v>
      </c>
      <c r="D54" s="118">
        <v>0</v>
      </c>
      <c r="E54" s="118">
        <v>0</v>
      </c>
      <c r="F54" s="118">
        <v>0</v>
      </c>
      <c r="G54" s="118">
        <v>780</v>
      </c>
      <c r="H54" s="118">
        <v>41815.5</v>
      </c>
      <c r="I54" s="118">
        <v>0</v>
      </c>
      <c r="J54" s="118">
        <v>0</v>
      </c>
      <c r="K54" s="118">
        <v>0</v>
      </c>
      <c r="L54" s="118">
        <v>0</v>
      </c>
      <c r="M54" s="118">
        <v>2110</v>
      </c>
      <c r="N54" s="119">
        <f>SUM(Table1[[#This Row],[July]:[June]])</f>
        <v>44705.5</v>
      </c>
    </row>
    <row r="55" spans="1:14" x14ac:dyDescent="0.45">
      <c r="A55" s="116" t="s">
        <v>115</v>
      </c>
      <c r="B55" s="118">
        <v>6900</v>
      </c>
      <c r="C55" s="118">
        <v>0</v>
      </c>
      <c r="D55" s="118">
        <v>0</v>
      </c>
      <c r="E55" s="118">
        <v>0</v>
      </c>
      <c r="F55" s="118">
        <v>0</v>
      </c>
      <c r="G55" s="118">
        <v>0</v>
      </c>
      <c r="H55" s="118">
        <v>0</v>
      </c>
      <c r="I55" s="118">
        <v>725</v>
      </c>
      <c r="J55" s="118">
        <v>1150</v>
      </c>
      <c r="K55" s="118">
        <v>0</v>
      </c>
      <c r="L55" s="118">
        <v>0</v>
      </c>
      <c r="M55" s="118">
        <v>0</v>
      </c>
      <c r="N55" s="119">
        <f>SUM(Table1[[#This Row],[July]:[June]])</f>
        <v>8775</v>
      </c>
    </row>
    <row r="56" spans="1:14" x14ac:dyDescent="0.45">
      <c r="A56" s="116" t="s">
        <v>116</v>
      </c>
      <c r="B56" s="118">
        <v>0</v>
      </c>
      <c r="C56" s="118">
        <v>0</v>
      </c>
      <c r="D56" s="118">
        <v>0</v>
      </c>
      <c r="E56" s="118">
        <v>0</v>
      </c>
      <c r="F56" s="118">
        <v>0</v>
      </c>
      <c r="G56" s="118">
        <v>0</v>
      </c>
      <c r="H56" s="118">
        <v>0</v>
      </c>
      <c r="I56" s="118">
        <v>9154</v>
      </c>
      <c r="J56" s="118">
        <v>0</v>
      </c>
      <c r="K56" s="118">
        <v>0</v>
      </c>
      <c r="L56" s="118">
        <v>0</v>
      </c>
      <c r="M56" s="118">
        <v>0</v>
      </c>
      <c r="N56" s="119">
        <f>SUM(Table1[[#This Row],[July]:[June]])</f>
        <v>9154</v>
      </c>
    </row>
    <row r="57" spans="1:14" x14ac:dyDescent="0.45">
      <c r="A57" s="116" t="s">
        <v>117</v>
      </c>
      <c r="B57" s="118">
        <v>0</v>
      </c>
      <c r="C57" s="118">
        <v>0</v>
      </c>
      <c r="D57" s="118">
        <v>0</v>
      </c>
      <c r="E57" s="118">
        <v>0</v>
      </c>
      <c r="F57" s="118">
        <v>0</v>
      </c>
      <c r="G57" s="118">
        <v>0</v>
      </c>
      <c r="H57" s="118">
        <v>0</v>
      </c>
      <c r="I57" s="118">
        <v>0</v>
      </c>
      <c r="J57" s="118">
        <v>0</v>
      </c>
      <c r="K57" s="118">
        <v>1326.23</v>
      </c>
      <c r="L57" s="118">
        <v>0</v>
      </c>
      <c r="M57" s="118">
        <v>0</v>
      </c>
      <c r="N57" s="119">
        <f>SUM(Table1[[#This Row],[July]:[June]])</f>
        <v>1326.23</v>
      </c>
    </row>
    <row r="58" spans="1:14" x14ac:dyDescent="0.45">
      <c r="A58" s="116" t="s">
        <v>118</v>
      </c>
      <c r="B58" s="118">
        <v>0</v>
      </c>
      <c r="C58" s="118">
        <v>0</v>
      </c>
      <c r="D58" s="118">
        <v>0</v>
      </c>
      <c r="E58" s="118">
        <v>0</v>
      </c>
      <c r="F58" s="118">
        <v>4447.87</v>
      </c>
      <c r="G58" s="118">
        <v>8378.66</v>
      </c>
      <c r="H58" s="118">
        <v>2741</v>
      </c>
      <c r="I58" s="118">
        <v>0</v>
      </c>
      <c r="J58" s="118">
        <v>29880.75</v>
      </c>
      <c r="K58" s="118">
        <v>0</v>
      </c>
      <c r="L58" s="118">
        <v>0</v>
      </c>
      <c r="M58" s="118">
        <v>0</v>
      </c>
      <c r="N58" s="119">
        <f>SUM(Table1[[#This Row],[July]:[June]])</f>
        <v>45448.28</v>
      </c>
    </row>
    <row r="59" spans="1:14" x14ac:dyDescent="0.45">
      <c r="A59" s="116" t="s">
        <v>119</v>
      </c>
      <c r="B59" s="118">
        <v>0</v>
      </c>
      <c r="C59" s="118">
        <v>0</v>
      </c>
      <c r="D59" s="118">
        <v>0</v>
      </c>
      <c r="E59" s="118">
        <v>0</v>
      </c>
      <c r="F59" s="118">
        <v>0</v>
      </c>
      <c r="G59" s="118">
        <v>0</v>
      </c>
      <c r="H59" s="118">
        <v>0</v>
      </c>
      <c r="I59" s="118">
        <v>0</v>
      </c>
      <c r="J59" s="118">
        <v>12657.73</v>
      </c>
      <c r="K59" s="118">
        <v>0</v>
      </c>
      <c r="L59" s="118">
        <v>0</v>
      </c>
      <c r="M59" s="118">
        <v>0</v>
      </c>
      <c r="N59" s="119">
        <f>SUM(Table1[[#This Row],[July]:[June]])</f>
        <v>12657.73</v>
      </c>
    </row>
    <row r="60" spans="1:14" x14ac:dyDescent="0.45">
      <c r="A60" s="116" t="s">
        <v>120</v>
      </c>
      <c r="B60" s="118">
        <v>0</v>
      </c>
      <c r="C60" s="118">
        <v>0</v>
      </c>
      <c r="D60" s="118">
        <v>0</v>
      </c>
      <c r="E60" s="118">
        <v>0</v>
      </c>
      <c r="F60" s="118">
        <v>0</v>
      </c>
      <c r="G60" s="118">
        <v>6887.6</v>
      </c>
      <c r="H60" s="118">
        <v>3062.8</v>
      </c>
      <c r="I60" s="118">
        <v>0</v>
      </c>
      <c r="J60" s="118">
        <v>0</v>
      </c>
      <c r="K60" s="118">
        <v>0</v>
      </c>
      <c r="L60" s="118">
        <v>0</v>
      </c>
      <c r="M60" s="118">
        <v>0</v>
      </c>
      <c r="N60" s="119">
        <f>SUM(Table1[[#This Row],[July]:[June]])</f>
        <v>9950.4000000000015</v>
      </c>
    </row>
    <row r="61" spans="1:14" x14ac:dyDescent="0.45">
      <c r="A61" s="116" t="s">
        <v>121</v>
      </c>
      <c r="B61" s="118">
        <v>3780</v>
      </c>
      <c r="C61" s="118">
        <v>11950</v>
      </c>
      <c r="D61" s="118">
        <v>28677</v>
      </c>
      <c r="E61" s="118">
        <v>38346.75</v>
      </c>
      <c r="F61" s="118">
        <v>555</v>
      </c>
      <c r="G61" s="118">
        <v>2190</v>
      </c>
      <c r="H61" s="118">
        <v>4430</v>
      </c>
      <c r="I61" s="118">
        <v>64163.09</v>
      </c>
      <c r="J61" s="118">
        <v>29580</v>
      </c>
      <c r="K61" s="118">
        <v>56374</v>
      </c>
      <c r="L61" s="118">
        <v>18434.580000000002</v>
      </c>
      <c r="M61" s="118">
        <v>13210</v>
      </c>
      <c r="N61" s="119">
        <f>SUM(Table1[[#This Row],[July]:[June]])</f>
        <v>271690.42</v>
      </c>
    </row>
    <row r="62" spans="1:14" x14ac:dyDescent="0.45">
      <c r="A62" s="116" t="s">
        <v>122</v>
      </c>
      <c r="B62" s="118">
        <v>0</v>
      </c>
      <c r="C62" s="118">
        <v>0</v>
      </c>
      <c r="D62" s="118">
        <v>0</v>
      </c>
      <c r="E62" s="118">
        <v>0</v>
      </c>
      <c r="F62" s="118">
        <v>0</v>
      </c>
      <c r="G62" s="118">
        <v>4354.12</v>
      </c>
      <c r="H62" s="118">
        <v>0</v>
      </c>
      <c r="I62" s="118">
        <v>7058.7</v>
      </c>
      <c r="J62" s="118">
        <v>1050.3</v>
      </c>
      <c r="K62" s="118">
        <v>0</v>
      </c>
      <c r="L62" s="118">
        <v>18001.36</v>
      </c>
      <c r="M62" s="118">
        <v>0</v>
      </c>
      <c r="N62" s="119">
        <f>SUM(Table1[[#This Row],[July]:[June]])</f>
        <v>30464.48</v>
      </c>
    </row>
    <row r="63" spans="1:14" x14ac:dyDescent="0.45">
      <c r="A63" s="116" t="s">
        <v>123</v>
      </c>
      <c r="B63" s="118">
        <v>0</v>
      </c>
      <c r="C63" s="118">
        <v>0</v>
      </c>
      <c r="D63" s="118">
        <v>0</v>
      </c>
      <c r="E63" s="118">
        <v>58970.7</v>
      </c>
      <c r="F63" s="118">
        <v>0</v>
      </c>
      <c r="G63" s="118">
        <v>0</v>
      </c>
      <c r="H63" s="118">
        <v>0</v>
      </c>
      <c r="I63" s="118">
        <v>0</v>
      </c>
      <c r="J63" s="118">
        <v>0</v>
      </c>
      <c r="K63" s="118">
        <v>0</v>
      </c>
      <c r="L63" s="118">
        <v>0</v>
      </c>
      <c r="M63" s="118">
        <v>0</v>
      </c>
      <c r="N63" s="119">
        <f>SUM(Table1[[#This Row],[July]:[June]])</f>
        <v>58970.7</v>
      </c>
    </row>
    <row r="64" spans="1:14" x14ac:dyDescent="0.45">
      <c r="A64" s="116" t="s">
        <v>124</v>
      </c>
      <c r="B64" s="118">
        <v>1156</v>
      </c>
      <c r="C64" s="118">
        <v>0</v>
      </c>
      <c r="D64" s="118">
        <v>0</v>
      </c>
      <c r="E64" s="118">
        <v>0</v>
      </c>
      <c r="F64" s="118">
        <v>0</v>
      </c>
      <c r="G64" s="118">
        <v>0</v>
      </c>
      <c r="H64" s="118">
        <v>0</v>
      </c>
      <c r="I64" s="118">
        <v>0</v>
      </c>
      <c r="J64" s="118">
        <v>0</v>
      </c>
      <c r="K64" s="118">
        <v>0</v>
      </c>
      <c r="L64" s="118">
        <v>0</v>
      </c>
      <c r="M64" s="118">
        <v>0</v>
      </c>
      <c r="N64" s="119">
        <f>SUM(Table1[[#This Row],[July]:[June]])</f>
        <v>1156</v>
      </c>
    </row>
    <row r="65" spans="1:14" x14ac:dyDescent="0.45">
      <c r="A65" s="116" t="s">
        <v>125</v>
      </c>
      <c r="B65" s="118">
        <v>9045</v>
      </c>
      <c r="C65" s="118">
        <v>26765</v>
      </c>
      <c r="D65" s="118">
        <v>0</v>
      </c>
      <c r="E65" s="118">
        <v>2280</v>
      </c>
      <c r="F65" s="118">
        <v>4270</v>
      </c>
      <c r="G65" s="118">
        <v>0</v>
      </c>
      <c r="H65" s="118">
        <v>2315</v>
      </c>
      <c r="I65" s="118">
        <v>1680</v>
      </c>
      <c r="J65" s="118">
        <v>2535</v>
      </c>
      <c r="K65" s="118">
        <v>0</v>
      </c>
      <c r="L65" s="118">
        <v>0</v>
      </c>
      <c r="M65" s="118">
        <v>0</v>
      </c>
      <c r="N65" s="119">
        <f>SUM(Table1[[#This Row],[July]:[June]])</f>
        <v>48890</v>
      </c>
    </row>
    <row r="66" spans="1:14" x14ac:dyDescent="0.45">
      <c r="A66" s="116" t="s">
        <v>126</v>
      </c>
      <c r="B66" s="118">
        <v>0</v>
      </c>
      <c r="C66" s="118">
        <v>0</v>
      </c>
      <c r="D66" s="118">
        <v>110876.12</v>
      </c>
      <c r="E66" s="118">
        <v>57946.400000000001</v>
      </c>
      <c r="F66" s="118">
        <v>27521.4</v>
      </c>
      <c r="G66" s="118">
        <v>25790.15</v>
      </c>
      <c r="H66" s="118">
        <v>37278.47</v>
      </c>
      <c r="I66" s="118">
        <v>55640.4</v>
      </c>
      <c r="J66" s="118">
        <v>26186.400000000001</v>
      </c>
      <c r="K66" s="118">
        <v>24321.4</v>
      </c>
      <c r="L66" s="118">
        <v>24321.4</v>
      </c>
      <c r="M66" s="118">
        <v>26586.400000000001</v>
      </c>
      <c r="N66" s="119">
        <f>SUM(Table1[[#This Row],[July]:[June]])</f>
        <v>416468.5400000001</v>
      </c>
    </row>
    <row r="67" spans="1:14" x14ac:dyDescent="0.45">
      <c r="A67" s="116" t="s">
        <v>127</v>
      </c>
      <c r="B67" s="118">
        <v>0</v>
      </c>
      <c r="C67" s="118">
        <v>0</v>
      </c>
      <c r="D67" s="118">
        <v>0</v>
      </c>
      <c r="E67" s="118">
        <v>0</v>
      </c>
      <c r="F67" s="118">
        <v>0</v>
      </c>
      <c r="G67" s="118">
        <v>0</v>
      </c>
      <c r="H67" s="118">
        <v>0</v>
      </c>
      <c r="I67" s="118">
        <v>0</v>
      </c>
      <c r="J67" s="118">
        <v>0</v>
      </c>
      <c r="K67" s="118">
        <v>0</v>
      </c>
      <c r="L67" s="118">
        <v>1649.84</v>
      </c>
      <c r="M67" s="118">
        <v>2374.16</v>
      </c>
      <c r="N67" s="119">
        <f>SUM(Table1[[#This Row],[July]:[June]])</f>
        <v>4024</v>
      </c>
    </row>
    <row r="68" spans="1:14" x14ac:dyDescent="0.45">
      <c r="A68" s="116" t="s">
        <v>128</v>
      </c>
      <c r="B68" s="118">
        <v>1292.55</v>
      </c>
      <c r="C68" s="118">
        <v>0</v>
      </c>
      <c r="D68" s="118">
        <v>0</v>
      </c>
      <c r="E68" s="118">
        <v>0</v>
      </c>
      <c r="F68" s="118">
        <v>0</v>
      </c>
      <c r="G68" s="118">
        <v>0</v>
      </c>
      <c r="H68" s="118">
        <v>3149.66</v>
      </c>
      <c r="I68" s="118">
        <v>0</v>
      </c>
      <c r="J68" s="118">
        <v>0</v>
      </c>
      <c r="K68" s="118">
        <v>480</v>
      </c>
      <c r="L68" s="118">
        <v>0</v>
      </c>
      <c r="M68" s="118">
        <v>0</v>
      </c>
      <c r="N68" s="119">
        <f>SUM(Table1[[#This Row],[July]:[June]])</f>
        <v>4922.21</v>
      </c>
    </row>
    <row r="69" spans="1:14" x14ac:dyDescent="0.45">
      <c r="A69" s="116" t="s">
        <v>129</v>
      </c>
      <c r="B69" s="118">
        <v>0</v>
      </c>
      <c r="C69" s="118">
        <v>0</v>
      </c>
      <c r="D69" s="118">
        <v>0</v>
      </c>
      <c r="E69" s="118">
        <v>0</v>
      </c>
      <c r="F69" s="118">
        <v>0</v>
      </c>
      <c r="G69" s="118">
        <v>0</v>
      </c>
      <c r="H69" s="118">
        <v>0</v>
      </c>
      <c r="I69" s="118">
        <v>1330</v>
      </c>
      <c r="J69" s="118">
        <v>0</v>
      </c>
      <c r="K69" s="118">
        <v>0</v>
      </c>
      <c r="L69" s="118">
        <v>0</v>
      </c>
      <c r="M69" s="118">
        <v>0</v>
      </c>
      <c r="N69" s="119">
        <f>SUM(Table1[[#This Row],[July]:[June]])</f>
        <v>1330</v>
      </c>
    </row>
    <row r="70" spans="1:14" x14ac:dyDescent="0.45">
      <c r="A70" s="116" t="s">
        <v>130</v>
      </c>
      <c r="B70" s="118">
        <v>620</v>
      </c>
      <c r="C70" s="118">
        <v>0</v>
      </c>
      <c r="D70" s="118">
        <v>0</v>
      </c>
      <c r="E70" s="118">
        <v>6278</v>
      </c>
      <c r="F70" s="118">
        <v>58878.12</v>
      </c>
      <c r="G70" s="118">
        <v>0</v>
      </c>
      <c r="H70" s="118">
        <v>9096.27</v>
      </c>
      <c r="I70" s="118">
        <v>0</v>
      </c>
      <c r="J70" s="118">
        <v>0</v>
      </c>
      <c r="K70" s="118">
        <v>30598.39</v>
      </c>
      <c r="L70" s="118">
        <v>0</v>
      </c>
      <c r="M70" s="118">
        <v>4757</v>
      </c>
      <c r="N70" s="119">
        <f>SUM(Table1[[#This Row],[July]:[June]])</f>
        <v>110227.78</v>
      </c>
    </row>
    <row r="71" spans="1:14" x14ac:dyDescent="0.45">
      <c r="A71" s="116" t="s">
        <v>131</v>
      </c>
      <c r="B71" s="118">
        <v>210883.48</v>
      </c>
      <c r="C71" s="118">
        <v>0</v>
      </c>
      <c r="D71" s="118">
        <v>0</v>
      </c>
      <c r="E71" s="118">
        <v>0</v>
      </c>
      <c r="F71" s="118">
        <v>0</v>
      </c>
      <c r="G71" s="118">
        <v>0</v>
      </c>
      <c r="H71" s="118">
        <v>0</v>
      </c>
      <c r="I71" s="118">
        <v>0</v>
      </c>
      <c r="J71" s="118">
        <v>0</v>
      </c>
      <c r="K71" s="118">
        <v>0</v>
      </c>
      <c r="L71" s="118">
        <v>0</v>
      </c>
      <c r="M71" s="118">
        <v>0</v>
      </c>
      <c r="N71" s="119">
        <f>SUM(Table1[[#This Row],[July]:[June]])</f>
        <v>210883.48</v>
      </c>
    </row>
    <row r="72" spans="1:14" x14ac:dyDescent="0.45">
      <c r="A72" s="116" t="s">
        <v>132</v>
      </c>
      <c r="B72" s="118">
        <v>0</v>
      </c>
      <c r="C72" s="118">
        <v>115.52</v>
      </c>
      <c r="D72" s="118">
        <v>118.4</v>
      </c>
      <c r="E72" s="118">
        <v>0</v>
      </c>
      <c r="F72" s="118">
        <v>0</v>
      </c>
      <c r="G72" s="118">
        <v>236.8</v>
      </c>
      <c r="H72" s="118">
        <v>118.4</v>
      </c>
      <c r="I72" s="118">
        <v>0</v>
      </c>
      <c r="J72" s="118">
        <v>118.4</v>
      </c>
      <c r="K72" s="118">
        <v>0</v>
      </c>
      <c r="L72" s="118">
        <v>0</v>
      </c>
      <c r="M72" s="118">
        <v>0</v>
      </c>
      <c r="N72" s="119">
        <f>SUM(Table1[[#This Row],[July]:[June]])</f>
        <v>707.52</v>
      </c>
    </row>
    <row r="73" spans="1:14" x14ac:dyDescent="0.45">
      <c r="A73" s="116" t="s">
        <v>133</v>
      </c>
      <c r="B73" s="118">
        <v>0</v>
      </c>
      <c r="C73" s="118">
        <v>0</v>
      </c>
      <c r="D73" s="118">
        <v>2260</v>
      </c>
      <c r="E73" s="118">
        <v>0</v>
      </c>
      <c r="F73" s="118">
        <v>0</v>
      </c>
      <c r="G73" s="118">
        <v>0</v>
      </c>
      <c r="H73" s="118">
        <v>0</v>
      </c>
      <c r="I73" s="118">
        <v>0</v>
      </c>
      <c r="J73" s="118">
        <v>0</v>
      </c>
      <c r="K73" s="118">
        <v>0</v>
      </c>
      <c r="L73" s="118">
        <v>0</v>
      </c>
      <c r="M73" s="118">
        <v>0</v>
      </c>
      <c r="N73" s="119">
        <f>SUM(Table1[[#This Row],[July]:[June]])</f>
        <v>2260</v>
      </c>
    </row>
    <row r="74" spans="1:14" x14ac:dyDescent="0.45">
      <c r="A74" s="116" t="s">
        <v>134</v>
      </c>
      <c r="B74" s="118">
        <v>0</v>
      </c>
      <c r="C74" s="118">
        <v>0</v>
      </c>
      <c r="D74" s="118">
        <v>0</v>
      </c>
      <c r="E74" s="118">
        <v>0</v>
      </c>
      <c r="F74" s="118">
        <v>0</v>
      </c>
      <c r="G74" s="118">
        <v>0</v>
      </c>
      <c r="H74" s="118">
        <v>0</v>
      </c>
      <c r="I74" s="118">
        <v>11675</v>
      </c>
      <c r="J74" s="118">
        <v>0</v>
      </c>
      <c r="K74" s="118">
        <v>0</v>
      </c>
      <c r="L74" s="118">
        <v>0</v>
      </c>
      <c r="M74" s="118">
        <v>0</v>
      </c>
      <c r="N74" s="119">
        <f>SUM(Table1[[#This Row],[July]:[June]])</f>
        <v>11675</v>
      </c>
    </row>
    <row r="75" spans="1:14" x14ac:dyDescent="0.45">
      <c r="A75" s="116" t="s">
        <v>135</v>
      </c>
      <c r="B75" s="118">
        <v>0</v>
      </c>
      <c r="C75" s="118">
        <v>18000</v>
      </c>
      <c r="D75" s="118">
        <v>0</v>
      </c>
      <c r="E75" s="118">
        <v>0</v>
      </c>
      <c r="F75" s="118">
        <v>0</v>
      </c>
      <c r="G75" s="118">
        <v>0</v>
      </c>
      <c r="H75" s="118">
        <v>0</v>
      </c>
      <c r="I75" s="118">
        <v>0</v>
      </c>
      <c r="J75" s="118">
        <v>0</v>
      </c>
      <c r="K75" s="118">
        <v>0</v>
      </c>
      <c r="L75" s="118">
        <v>0</v>
      </c>
      <c r="M75" s="118">
        <v>0</v>
      </c>
      <c r="N75" s="119">
        <f>SUM(Table1[[#This Row],[July]:[June]])</f>
        <v>18000</v>
      </c>
    </row>
    <row r="76" spans="1:14" x14ac:dyDescent="0.45">
      <c r="A76" s="116" t="s">
        <v>136</v>
      </c>
      <c r="B76" s="118">
        <v>0</v>
      </c>
      <c r="C76" s="118">
        <v>350</v>
      </c>
      <c r="D76" s="118">
        <v>0</v>
      </c>
      <c r="E76" s="118">
        <v>8718</v>
      </c>
      <c r="F76" s="118">
        <v>0</v>
      </c>
      <c r="G76" s="118">
        <v>0</v>
      </c>
      <c r="H76" s="118">
        <v>0</v>
      </c>
      <c r="I76" s="118">
        <v>0</v>
      </c>
      <c r="J76" s="118">
        <v>0</v>
      </c>
      <c r="K76" s="118">
        <v>0</v>
      </c>
      <c r="L76" s="118">
        <v>0</v>
      </c>
      <c r="M76" s="118">
        <v>0</v>
      </c>
      <c r="N76" s="119">
        <f>SUM(Table1[[#This Row],[July]:[June]])</f>
        <v>9068</v>
      </c>
    </row>
    <row r="77" spans="1:14" x14ac:dyDescent="0.45">
      <c r="A77" s="116" t="s">
        <v>137</v>
      </c>
      <c r="B77" s="118">
        <v>0</v>
      </c>
      <c r="C77" s="118">
        <v>0</v>
      </c>
      <c r="D77" s="118">
        <v>0</v>
      </c>
      <c r="E77" s="118">
        <v>0</v>
      </c>
      <c r="F77" s="118">
        <v>0</v>
      </c>
      <c r="G77" s="118">
        <v>0</v>
      </c>
      <c r="H77" s="118">
        <v>0</v>
      </c>
      <c r="I77" s="118">
        <v>7018</v>
      </c>
      <c r="J77" s="118">
        <v>0</v>
      </c>
      <c r="K77" s="118">
        <v>7071.6</v>
      </c>
      <c r="L77" s="118">
        <v>0</v>
      </c>
      <c r="M77" s="118">
        <v>2286.75</v>
      </c>
      <c r="N77" s="119">
        <f>SUM(Table1[[#This Row],[July]:[June]])</f>
        <v>16376.35</v>
      </c>
    </row>
    <row r="78" spans="1:14" x14ac:dyDescent="0.45">
      <c r="A78" s="116" t="s">
        <v>138</v>
      </c>
      <c r="B78" s="118">
        <v>0</v>
      </c>
      <c r="C78" s="118">
        <v>0</v>
      </c>
      <c r="D78" s="118">
        <v>2323.94</v>
      </c>
      <c r="E78" s="118">
        <v>0</v>
      </c>
      <c r="F78" s="118">
        <v>0</v>
      </c>
      <c r="G78" s="118">
        <v>0</v>
      </c>
      <c r="H78" s="118">
        <v>0</v>
      </c>
      <c r="I78" s="118">
        <v>0</v>
      </c>
      <c r="J78" s="118">
        <v>0</v>
      </c>
      <c r="K78" s="118">
        <v>0</v>
      </c>
      <c r="L78" s="118">
        <v>0</v>
      </c>
      <c r="M78" s="118">
        <v>0</v>
      </c>
      <c r="N78" s="119">
        <f>SUM(Table1[[#This Row],[July]:[June]])</f>
        <v>2323.94</v>
      </c>
    </row>
    <row r="79" spans="1:14" x14ac:dyDescent="0.45">
      <c r="A79" s="116" t="s">
        <v>139</v>
      </c>
      <c r="B79" s="118">
        <v>0</v>
      </c>
      <c r="C79" s="118">
        <v>10</v>
      </c>
      <c r="D79" s="118">
        <v>4761.1400000000003</v>
      </c>
      <c r="E79" s="118">
        <v>6250</v>
      </c>
      <c r="F79" s="118">
        <v>8070</v>
      </c>
      <c r="G79" s="118">
        <v>6310</v>
      </c>
      <c r="H79" s="118">
        <v>3110</v>
      </c>
      <c r="I79" s="118">
        <v>2900</v>
      </c>
      <c r="J79" s="118">
        <v>2658.62</v>
      </c>
      <c r="K79" s="118">
        <v>1450</v>
      </c>
      <c r="L79" s="118">
        <v>10</v>
      </c>
      <c r="M79" s="118">
        <v>0</v>
      </c>
      <c r="N79" s="119">
        <f>SUM(Table1[[#This Row],[July]:[June]])</f>
        <v>35529.760000000002</v>
      </c>
    </row>
    <row r="80" spans="1:14" x14ac:dyDescent="0.45">
      <c r="A80" s="116" t="s">
        <v>140</v>
      </c>
      <c r="B80" s="118">
        <v>0</v>
      </c>
      <c r="C80" s="118">
        <v>0</v>
      </c>
      <c r="D80" s="118">
        <v>0</v>
      </c>
      <c r="E80" s="118">
        <v>0</v>
      </c>
      <c r="F80" s="118">
        <v>0</v>
      </c>
      <c r="G80" s="118">
        <v>0</v>
      </c>
      <c r="H80" s="118">
        <v>0</v>
      </c>
      <c r="I80" s="118">
        <v>0</v>
      </c>
      <c r="J80" s="118">
        <v>0</v>
      </c>
      <c r="K80" s="118">
        <v>0</v>
      </c>
      <c r="L80" s="118">
        <v>0</v>
      </c>
      <c r="M80" s="118">
        <v>18180</v>
      </c>
      <c r="N80" s="119">
        <f>SUM(Table1[[#This Row],[July]:[June]])</f>
        <v>18180</v>
      </c>
    </row>
    <row r="81" spans="1:14" x14ac:dyDescent="0.45">
      <c r="A81" s="116" t="s">
        <v>141</v>
      </c>
      <c r="B81" s="118">
        <v>0</v>
      </c>
      <c r="C81" s="118">
        <v>0</v>
      </c>
      <c r="D81" s="118">
        <v>0</v>
      </c>
      <c r="E81" s="118">
        <v>48000</v>
      </c>
      <c r="F81" s="118">
        <v>900</v>
      </c>
      <c r="G81" s="118">
        <v>0</v>
      </c>
      <c r="H81" s="118">
        <v>0</v>
      </c>
      <c r="I81" s="118">
        <v>0</v>
      </c>
      <c r="J81" s="118">
        <v>0</v>
      </c>
      <c r="K81" s="118">
        <v>0</v>
      </c>
      <c r="L81" s="118">
        <v>0</v>
      </c>
      <c r="M81" s="118">
        <v>0</v>
      </c>
      <c r="N81" s="119">
        <f>SUM(Table1[[#This Row],[July]:[June]])</f>
        <v>48900</v>
      </c>
    </row>
    <row r="82" spans="1:14" x14ac:dyDescent="0.45">
      <c r="A82" s="116" t="s">
        <v>142</v>
      </c>
      <c r="B82" s="118">
        <v>385112.11</v>
      </c>
      <c r="C82" s="118">
        <v>0</v>
      </c>
      <c r="D82" s="118">
        <v>10158</v>
      </c>
      <c r="E82" s="118">
        <v>0</v>
      </c>
      <c r="F82" s="118">
        <v>0</v>
      </c>
      <c r="G82" s="118">
        <v>0</v>
      </c>
      <c r="H82" s="118">
        <v>0</v>
      </c>
      <c r="I82" s="118">
        <v>0</v>
      </c>
      <c r="J82" s="118">
        <v>8970</v>
      </c>
      <c r="K82" s="118">
        <v>0</v>
      </c>
      <c r="L82" s="118">
        <v>0</v>
      </c>
      <c r="M82" s="118">
        <v>0</v>
      </c>
      <c r="N82" s="119">
        <f>SUM(Table1[[#This Row],[July]:[June]])</f>
        <v>404240.11</v>
      </c>
    </row>
    <row r="83" spans="1:14" x14ac:dyDescent="0.45">
      <c r="A83" s="116" t="s">
        <v>143</v>
      </c>
      <c r="B83" s="118">
        <v>0</v>
      </c>
      <c r="C83" s="118">
        <v>0</v>
      </c>
      <c r="D83" s="118">
        <v>0</v>
      </c>
      <c r="E83" s="118">
        <v>0</v>
      </c>
      <c r="F83" s="118">
        <v>0</v>
      </c>
      <c r="G83" s="118">
        <v>0</v>
      </c>
      <c r="H83" s="118">
        <v>10932.85</v>
      </c>
      <c r="I83" s="118">
        <v>0</v>
      </c>
      <c r="J83" s="118">
        <v>0</v>
      </c>
      <c r="K83" s="118">
        <v>0</v>
      </c>
      <c r="L83" s="118">
        <v>0</v>
      </c>
      <c r="M83" s="118">
        <v>0</v>
      </c>
      <c r="N83" s="119">
        <f>SUM(Table1[[#This Row],[July]:[June]])</f>
        <v>10932.85</v>
      </c>
    </row>
    <row r="84" spans="1:14" x14ac:dyDescent="0.45">
      <c r="A84" s="116" t="s">
        <v>144</v>
      </c>
      <c r="B84" s="118">
        <v>0</v>
      </c>
      <c r="C84" s="118">
        <v>0</v>
      </c>
      <c r="D84" s="118">
        <v>0</v>
      </c>
      <c r="E84" s="118">
        <v>0</v>
      </c>
      <c r="F84" s="118">
        <v>0</v>
      </c>
      <c r="G84" s="118">
        <v>0</v>
      </c>
      <c r="H84" s="118">
        <v>0</v>
      </c>
      <c r="I84" s="118">
        <v>0</v>
      </c>
      <c r="J84" s="118">
        <v>1372.85</v>
      </c>
      <c r="K84" s="118">
        <v>0</v>
      </c>
      <c r="L84" s="118">
        <v>0</v>
      </c>
      <c r="M84" s="118">
        <v>0</v>
      </c>
      <c r="N84" s="119">
        <f>SUM(Table1[[#This Row],[July]:[June]])</f>
        <v>1372.85</v>
      </c>
    </row>
    <row r="85" spans="1:14" x14ac:dyDescent="0.45">
      <c r="A85" s="116" t="s">
        <v>145</v>
      </c>
      <c r="B85" s="118">
        <v>0</v>
      </c>
      <c r="C85" s="118">
        <v>0</v>
      </c>
      <c r="D85" s="118">
        <v>0</v>
      </c>
      <c r="E85" s="118">
        <v>264</v>
      </c>
      <c r="F85" s="118">
        <v>38841.279999999999</v>
      </c>
      <c r="G85" s="118">
        <v>0</v>
      </c>
      <c r="H85" s="118">
        <v>0</v>
      </c>
      <c r="I85" s="118">
        <v>0</v>
      </c>
      <c r="J85" s="118">
        <v>0</v>
      </c>
      <c r="K85" s="118">
        <v>0</v>
      </c>
      <c r="L85" s="118">
        <v>0</v>
      </c>
      <c r="M85" s="118">
        <v>3143</v>
      </c>
      <c r="N85" s="119">
        <f>SUM(Table1[[#This Row],[July]:[June]])</f>
        <v>42248.28</v>
      </c>
    </row>
    <row r="86" spans="1:14" x14ac:dyDescent="0.45">
      <c r="A86" s="116" t="s">
        <v>146</v>
      </c>
      <c r="B86" s="118">
        <v>0</v>
      </c>
      <c r="C86" s="118">
        <v>0</v>
      </c>
      <c r="D86" s="118">
        <v>0</v>
      </c>
      <c r="E86" s="118">
        <v>0</v>
      </c>
      <c r="F86" s="118">
        <v>16646.259999999998</v>
      </c>
      <c r="G86" s="118">
        <v>0</v>
      </c>
      <c r="H86" s="118">
        <v>0</v>
      </c>
      <c r="I86" s="118">
        <v>0</v>
      </c>
      <c r="J86" s="118">
        <v>0</v>
      </c>
      <c r="K86" s="118">
        <v>0</v>
      </c>
      <c r="L86" s="118">
        <v>0</v>
      </c>
      <c r="M86" s="118">
        <v>0</v>
      </c>
      <c r="N86" s="119">
        <f>SUM(Table1[[#This Row],[July]:[June]])</f>
        <v>16646.259999999998</v>
      </c>
    </row>
    <row r="87" spans="1:14" x14ac:dyDescent="0.45">
      <c r="A87" s="116" t="s">
        <v>147</v>
      </c>
      <c r="B87" s="118">
        <v>0</v>
      </c>
      <c r="C87" s="118">
        <v>0</v>
      </c>
      <c r="D87" s="118">
        <v>0</v>
      </c>
      <c r="E87" s="118">
        <v>13334.52</v>
      </c>
      <c r="F87" s="118">
        <v>253881.60000000001</v>
      </c>
      <c r="G87" s="118">
        <v>12273.8</v>
      </c>
      <c r="H87" s="118">
        <v>0</v>
      </c>
      <c r="I87" s="118">
        <v>0</v>
      </c>
      <c r="J87" s="118">
        <v>0</v>
      </c>
      <c r="K87" s="118">
        <v>0</v>
      </c>
      <c r="L87" s="118">
        <v>0</v>
      </c>
      <c r="M87" s="118">
        <v>0</v>
      </c>
      <c r="N87" s="119">
        <f>SUM(Table1[[#This Row],[July]:[June]])</f>
        <v>279489.91999999998</v>
      </c>
    </row>
    <row r="88" spans="1:14" x14ac:dyDescent="0.45">
      <c r="A88" s="116" t="s">
        <v>148</v>
      </c>
      <c r="B88" s="118">
        <v>0</v>
      </c>
      <c r="C88" s="118">
        <v>0</v>
      </c>
      <c r="D88" s="118">
        <v>2289</v>
      </c>
      <c r="E88" s="118">
        <v>3736.21</v>
      </c>
      <c r="F88" s="118">
        <v>0</v>
      </c>
      <c r="G88" s="118">
        <v>54144.4</v>
      </c>
      <c r="H88" s="118">
        <v>97940.15</v>
      </c>
      <c r="I88" s="118">
        <v>4743.2</v>
      </c>
      <c r="J88" s="118">
        <v>23538.2</v>
      </c>
      <c r="K88" s="118">
        <v>9303.36</v>
      </c>
      <c r="L88" s="118">
        <v>0</v>
      </c>
      <c r="M88" s="118">
        <v>26908.799999999999</v>
      </c>
      <c r="N88" s="119">
        <f>SUM(Table1[[#This Row],[July]:[June]])</f>
        <v>222603.32</v>
      </c>
    </row>
    <row r="89" spans="1:14" x14ac:dyDescent="0.45">
      <c r="A89" s="116" t="s">
        <v>149</v>
      </c>
      <c r="B89" s="118">
        <v>0</v>
      </c>
      <c r="C89" s="118">
        <v>7965</v>
      </c>
      <c r="D89" s="118">
        <v>3434.29</v>
      </c>
      <c r="E89" s="118">
        <v>24162</v>
      </c>
      <c r="F89" s="118">
        <v>14175.65</v>
      </c>
      <c r="G89" s="118">
        <v>4725</v>
      </c>
      <c r="H89" s="118">
        <v>3344</v>
      </c>
      <c r="I89" s="118">
        <v>19786</v>
      </c>
      <c r="J89" s="118">
        <v>0</v>
      </c>
      <c r="K89" s="118">
        <v>19437</v>
      </c>
      <c r="L89" s="118">
        <v>11734</v>
      </c>
      <c r="M89" s="118">
        <v>4206</v>
      </c>
      <c r="N89" s="119">
        <f>SUM(Table1[[#This Row],[July]:[June]])</f>
        <v>112968.94</v>
      </c>
    </row>
    <row r="90" spans="1:14" x14ac:dyDescent="0.45">
      <c r="A90" s="116" t="s">
        <v>150</v>
      </c>
      <c r="B90" s="118">
        <v>871.65</v>
      </c>
      <c r="C90" s="118">
        <v>981.78</v>
      </c>
      <c r="D90" s="118">
        <v>727.83</v>
      </c>
      <c r="E90" s="118">
        <v>1611.27</v>
      </c>
      <c r="F90" s="118">
        <v>0</v>
      </c>
      <c r="G90" s="118">
        <v>829.04</v>
      </c>
      <c r="H90" s="118">
        <v>54</v>
      </c>
      <c r="I90" s="118">
        <v>163.01</v>
      </c>
      <c r="J90" s="118">
        <v>236.84</v>
      </c>
      <c r="K90" s="118">
        <v>6539.35</v>
      </c>
      <c r="L90" s="118">
        <v>0</v>
      </c>
      <c r="M90" s="118">
        <v>10762.8</v>
      </c>
      <c r="N90" s="119">
        <f>SUM(Table1[[#This Row],[July]:[June]])</f>
        <v>22777.57</v>
      </c>
    </row>
    <row r="91" spans="1:14" x14ac:dyDescent="0.45">
      <c r="A91" s="116" t="s">
        <v>151</v>
      </c>
      <c r="B91" s="118">
        <v>0</v>
      </c>
      <c r="C91" s="118">
        <v>0</v>
      </c>
      <c r="D91" s="118">
        <v>3535</v>
      </c>
      <c r="E91" s="118">
        <v>0</v>
      </c>
      <c r="F91" s="118">
        <v>0</v>
      </c>
      <c r="G91" s="118">
        <v>7554.5</v>
      </c>
      <c r="H91" s="118">
        <v>1080</v>
      </c>
      <c r="I91" s="118">
        <v>0</v>
      </c>
      <c r="J91" s="118">
        <v>0</v>
      </c>
      <c r="K91" s="118">
        <v>0</v>
      </c>
      <c r="L91" s="118">
        <v>0</v>
      </c>
      <c r="M91" s="118">
        <v>0</v>
      </c>
      <c r="N91" s="119">
        <f>SUM(Table1[[#This Row],[July]:[June]])</f>
        <v>12169.5</v>
      </c>
    </row>
    <row r="92" spans="1:14" x14ac:dyDescent="0.45">
      <c r="A92" s="116" t="s">
        <v>152</v>
      </c>
      <c r="B92" s="118">
        <v>1895.94</v>
      </c>
      <c r="C92" s="118">
        <v>0</v>
      </c>
      <c r="D92" s="118">
        <v>0</v>
      </c>
      <c r="E92" s="118">
        <v>0</v>
      </c>
      <c r="F92" s="118">
        <v>0</v>
      </c>
      <c r="G92" s="118">
        <v>0</v>
      </c>
      <c r="H92" s="118">
        <v>0</v>
      </c>
      <c r="I92" s="118">
        <v>0</v>
      </c>
      <c r="J92" s="118">
        <v>0</v>
      </c>
      <c r="K92" s="118">
        <v>0</v>
      </c>
      <c r="L92" s="118">
        <v>0</v>
      </c>
      <c r="M92" s="118">
        <v>0</v>
      </c>
      <c r="N92" s="119">
        <f>SUM(Table1[[#This Row],[July]:[June]])</f>
        <v>1895.94</v>
      </c>
    </row>
    <row r="93" spans="1:14" x14ac:dyDescent="0.45">
      <c r="A93" s="116" t="s">
        <v>153</v>
      </c>
      <c r="B93" s="118">
        <v>0</v>
      </c>
      <c r="C93" s="118">
        <v>0</v>
      </c>
      <c r="D93" s="118">
        <v>1120.9000000000001</v>
      </c>
      <c r="E93" s="118">
        <v>148837.6</v>
      </c>
      <c r="F93" s="118">
        <v>0</v>
      </c>
      <c r="G93" s="118">
        <v>0</v>
      </c>
      <c r="H93" s="118">
        <v>0</v>
      </c>
      <c r="I93" s="118">
        <v>0</v>
      </c>
      <c r="J93" s="118">
        <v>0</v>
      </c>
      <c r="K93" s="118">
        <v>0</v>
      </c>
      <c r="L93" s="118">
        <v>0</v>
      </c>
      <c r="M93" s="118">
        <v>0</v>
      </c>
      <c r="N93" s="119">
        <f>SUM(Table1[[#This Row],[July]:[June]])</f>
        <v>149958.5</v>
      </c>
    </row>
    <row r="94" spans="1:14" x14ac:dyDescent="0.45">
      <c r="A94" s="116" t="s">
        <v>154</v>
      </c>
      <c r="B94" s="118">
        <v>115400</v>
      </c>
      <c r="C94" s="118">
        <v>0</v>
      </c>
      <c r="D94" s="118">
        <v>0</v>
      </c>
      <c r="E94" s="118">
        <v>0</v>
      </c>
      <c r="F94" s="118">
        <v>0</v>
      </c>
      <c r="G94" s="118">
        <v>0</v>
      </c>
      <c r="H94" s="118">
        <v>0</v>
      </c>
      <c r="I94" s="118">
        <v>3932</v>
      </c>
      <c r="J94" s="118">
        <v>0</v>
      </c>
      <c r="K94" s="118">
        <v>0</v>
      </c>
      <c r="L94" s="118">
        <v>0</v>
      </c>
      <c r="M94" s="118">
        <v>0</v>
      </c>
      <c r="N94" s="119">
        <f>SUM(Table1[[#This Row],[July]:[June]])</f>
        <v>119332</v>
      </c>
    </row>
    <row r="95" spans="1:14" x14ac:dyDescent="0.45">
      <c r="A95" s="116" t="s">
        <v>155</v>
      </c>
      <c r="B95" s="118">
        <v>0</v>
      </c>
      <c r="C95" s="118">
        <v>0</v>
      </c>
      <c r="D95" s="118">
        <v>0</v>
      </c>
      <c r="E95" s="118">
        <v>0</v>
      </c>
      <c r="F95" s="118">
        <v>0</v>
      </c>
      <c r="G95" s="118">
        <v>0</v>
      </c>
      <c r="H95" s="118">
        <v>0</v>
      </c>
      <c r="I95" s="118">
        <v>0</v>
      </c>
      <c r="J95" s="118">
        <v>0</v>
      </c>
      <c r="K95" s="118">
        <v>0</v>
      </c>
      <c r="L95" s="118">
        <v>5124.25</v>
      </c>
      <c r="M95" s="118">
        <v>0</v>
      </c>
      <c r="N95" s="119">
        <f>SUM(Table1[[#This Row],[July]:[June]])</f>
        <v>5124.25</v>
      </c>
    </row>
    <row r="96" spans="1:14" x14ac:dyDescent="0.45">
      <c r="A96" s="116" t="s">
        <v>156</v>
      </c>
      <c r="B96" s="118">
        <v>0</v>
      </c>
      <c r="C96" s="118">
        <v>0</v>
      </c>
      <c r="D96" s="118">
        <v>5791.55</v>
      </c>
      <c r="E96" s="118">
        <v>0</v>
      </c>
      <c r="F96" s="118">
        <v>9298.9</v>
      </c>
      <c r="G96" s="118">
        <v>0</v>
      </c>
      <c r="H96" s="118">
        <v>21542.9</v>
      </c>
      <c r="I96" s="118">
        <v>8288.4</v>
      </c>
      <c r="J96" s="118">
        <v>33051.449999999997</v>
      </c>
      <c r="K96" s="118">
        <v>0</v>
      </c>
      <c r="L96" s="118">
        <v>0</v>
      </c>
      <c r="M96" s="118">
        <v>0</v>
      </c>
      <c r="N96" s="119">
        <f>SUM(Table1[[#This Row],[July]:[June]])</f>
        <v>77973.200000000012</v>
      </c>
    </row>
    <row r="97" spans="1:14" x14ac:dyDescent="0.45">
      <c r="A97" s="116" t="s">
        <v>157</v>
      </c>
      <c r="B97" s="118">
        <v>178249.2</v>
      </c>
      <c r="C97" s="118">
        <v>10008.370000000001</v>
      </c>
      <c r="D97" s="118">
        <v>0</v>
      </c>
      <c r="E97" s="118">
        <v>19442.34</v>
      </c>
      <c r="F97" s="118">
        <v>364223.51</v>
      </c>
      <c r="G97" s="118">
        <v>1021.44</v>
      </c>
      <c r="H97" s="118">
        <v>3914.14</v>
      </c>
      <c r="I97" s="118">
        <v>4035.89</v>
      </c>
      <c r="J97" s="118">
        <v>0</v>
      </c>
      <c r="K97" s="118">
        <v>0</v>
      </c>
      <c r="L97" s="118">
        <v>0</v>
      </c>
      <c r="M97" s="118">
        <v>0</v>
      </c>
      <c r="N97" s="119">
        <f>SUM(Table1[[#This Row],[July]:[June]])</f>
        <v>580894.89</v>
      </c>
    </row>
    <row r="98" spans="1:14" x14ac:dyDescent="0.45">
      <c r="A98" s="116" t="s">
        <v>158</v>
      </c>
      <c r="B98" s="118">
        <v>6752.4</v>
      </c>
      <c r="C98" s="118">
        <v>0</v>
      </c>
      <c r="D98" s="118">
        <v>0</v>
      </c>
      <c r="E98" s="118">
        <v>0</v>
      </c>
      <c r="F98" s="118">
        <v>0</v>
      </c>
      <c r="G98" s="118">
        <v>0</v>
      </c>
      <c r="H98" s="118">
        <v>0</v>
      </c>
      <c r="I98" s="118">
        <v>0</v>
      </c>
      <c r="J98" s="118">
        <v>0</v>
      </c>
      <c r="K98" s="118">
        <v>0</v>
      </c>
      <c r="L98" s="118">
        <v>0</v>
      </c>
      <c r="M98" s="118">
        <v>0</v>
      </c>
      <c r="N98" s="119">
        <f>SUM(Table1[[#This Row],[July]:[June]])</f>
        <v>6752.4</v>
      </c>
    </row>
    <row r="99" spans="1:14" x14ac:dyDescent="0.45">
      <c r="A99" s="116" t="s">
        <v>159</v>
      </c>
      <c r="B99" s="118">
        <v>0</v>
      </c>
      <c r="C99" s="118">
        <v>0</v>
      </c>
      <c r="D99" s="118">
        <v>0</v>
      </c>
      <c r="E99" s="118">
        <v>6802.79</v>
      </c>
      <c r="F99" s="118">
        <v>3834</v>
      </c>
      <c r="G99" s="118">
        <v>0</v>
      </c>
      <c r="H99" s="118">
        <v>0</v>
      </c>
      <c r="I99" s="118">
        <v>0</v>
      </c>
      <c r="J99" s="118">
        <v>0</v>
      </c>
      <c r="K99" s="118">
        <v>1106.1600000000001</v>
      </c>
      <c r="L99" s="118">
        <v>0</v>
      </c>
      <c r="M99" s="118">
        <v>0</v>
      </c>
      <c r="N99" s="119">
        <f>SUM(Table1[[#This Row],[July]:[June]])</f>
        <v>11742.95</v>
      </c>
    </row>
    <row r="100" spans="1:14" x14ac:dyDescent="0.45">
      <c r="A100" s="116" t="s">
        <v>160</v>
      </c>
      <c r="B100" s="118">
        <v>0</v>
      </c>
      <c r="C100" s="118">
        <v>7781.26</v>
      </c>
      <c r="D100" s="118">
        <v>0</v>
      </c>
      <c r="E100" s="118">
        <v>0</v>
      </c>
      <c r="F100" s="118">
        <v>0</v>
      </c>
      <c r="G100" s="118">
        <v>0</v>
      </c>
      <c r="H100" s="118">
        <v>0</v>
      </c>
      <c r="I100" s="118">
        <v>0</v>
      </c>
      <c r="J100" s="118">
        <v>0</v>
      </c>
      <c r="K100" s="118">
        <v>0</v>
      </c>
      <c r="L100" s="118">
        <v>0</v>
      </c>
      <c r="M100" s="118">
        <v>0</v>
      </c>
      <c r="N100" s="119">
        <f>SUM(Table1[[#This Row],[July]:[June]])</f>
        <v>7781.26</v>
      </c>
    </row>
    <row r="101" spans="1:14" x14ac:dyDescent="0.45">
      <c r="A101" s="116" t="s">
        <v>161</v>
      </c>
      <c r="B101" s="118">
        <v>0</v>
      </c>
      <c r="C101" s="118">
        <v>0</v>
      </c>
      <c r="D101" s="118">
        <v>0</v>
      </c>
      <c r="E101" s="118">
        <v>10409.629999999999</v>
      </c>
      <c r="F101" s="118">
        <v>0</v>
      </c>
      <c r="G101" s="118">
        <v>0</v>
      </c>
      <c r="H101" s="118">
        <v>0</v>
      </c>
      <c r="I101" s="118">
        <v>0</v>
      </c>
      <c r="J101" s="118">
        <v>0</v>
      </c>
      <c r="K101" s="118">
        <v>0</v>
      </c>
      <c r="L101" s="118">
        <v>0</v>
      </c>
      <c r="M101" s="118">
        <v>0</v>
      </c>
      <c r="N101" s="119">
        <f>SUM(Table1[[#This Row],[July]:[June]])</f>
        <v>10409.629999999999</v>
      </c>
    </row>
    <row r="102" spans="1:14" x14ac:dyDescent="0.45">
      <c r="A102" s="116" t="s">
        <v>162</v>
      </c>
      <c r="B102" s="118">
        <v>0</v>
      </c>
      <c r="C102" s="118">
        <v>0</v>
      </c>
      <c r="D102" s="118">
        <v>0</v>
      </c>
      <c r="E102" s="118">
        <v>0</v>
      </c>
      <c r="F102" s="118">
        <v>0</v>
      </c>
      <c r="G102" s="118">
        <v>6307.06</v>
      </c>
      <c r="H102" s="118">
        <v>0</v>
      </c>
      <c r="I102" s="118">
        <v>0</v>
      </c>
      <c r="J102" s="118">
        <v>0</v>
      </c>
      <c r="K102" s="118">
        <v>0</v>
      </c>
      <c r="L102" s="118">
        <v>0</v>
      </c>
      <c r="M102" s="118">
        <v>0</v>
      </c>
      <c r="N102" s="119">
        <f>SUM(Table1[[#This Row],[July]:[June]])</f>
        <v>6307.06</v>
      </c>
    </row>
    <row r="103" spans="1:14" x14ac:dyDescent="0.45">
      <c r="A103" s="116" t="s">
        <v>163</v>
      </c>
      <c r="B103" s="118">
        <v>97000</v>
      </c>
      <c r="C103" s="118">
        <v>0</v>
      </c>
      <c r="D103" s="118">
        <v>0</v>
      </c>
      <c r="E103" s="118">
        <v>0</v>
      </c>
      <c r="F103" s="118">
        <v>0</v>
      </c>
      <c r="G103" s="118">
        <v>0</v>
      </c>
      <c r="H103" s="118">
        <v>0</v>
      </c>
      <c r="I103" s="118">
        <v>0</v>
      </c>
      <c r="J103" s="118">
        <v>0</v>
      </c>
      <c r="K103" s="118">
        <v>0</v>
      </c>
      <c r="L103" s="118">
        <v>2095.9499999999998</v>
      </c>
      <c r="M103" s="118">
        <v>217.5</v>
      </c>
      <c r="N103" s="119">
        <f>SUM(Table1[[#This Row],[July]:[June]])</f>
        <v>99313.45</v>
      </c>
    </row>
    <row r="104" spans="1:14" x14ac:dyDescent="0.45">
      <c r="A104" s="116" t="s">
        <v>164</v>
      </c>
      <c r="B104" s="118">
        <v>0</v>
      </c>
      <c r="C104" s="118">
        <v>3253</v>
      </c>
      <c r="D104" s="118">
        <v>99037.5</v>
      </c>
      <c r="E104" s="118">
        <v>0</v>
      </c>
      <c r="F104" s="118">
        <v>49727.75</v>
      </c>
      <c r="G104" s="118">
        <v>4932</v>
      </c>
      <c r="H104" s="118">
        <v>12881.75</v>
      </c>
      <c r="I104" s="118">
        <v>2556</v>
      </c>
      <c r="J104" s="118">
        <v>0</v>
      </c>
      <c r="K104" s="118">
        <v>20305</v>
      </c>
      <c r="L104" s="118">
        <v>1980</v>
      </c>
      <c r="M104" s="118">
        <v>73829.100000000006</v>
      </c>
      <c r="N104" s="119">
        <f>SUM(Table1[[#This Row],[July]:[June]])</f>
        <v>268502.09999999998</v>
      </c>
    </row>
    <row r="105" spans="1:14" x14ac:dyDescent="0.45">
      <c r="A105" s="116" t="s">
        <v>165</v>
      </c>
      <c r="B105" s="118">
        <v>2847.79</v>
      </c>
      <c r="C105" s="118">
        <v>0</v>
      </c>
      <c r="D105" s="118">
        <v>0</v>
      </c>
      <c r="E105" s="118">
        <v>0</v>
      </c>
      <c r="F105" s="118">
        <v>0</v>
      </c>
      <c r="G105" s="118">
        <v>0</v>
      </c>
      <c r="H105" s="118">
        <v>0</v>
      </c>
      <c r="I105" s="118">
        <v>0</v>
      </c>
      <c r="J105" s="118">
        <v>0</v>
      </c>
      <c r="K105" s="118">
        <v>0</v>
      </c>
      <c r="L105" s="118">
        <v>0</v>
      </c>
      <c r="M105" s="118">
        <v>0</v>
      </c>
      <c r="N105" s="119">
        <f>SUM(Table1[[#This Row],[July]:[June]])</f>
        <v>2847.79</v>
      </c>
    </row>
    <row r="106" spans="1:14" x14ac:dyDescent="0.45">
      <c r="A106" s="116" t="s">
        <v>166</v>
      </c>
      <c r="B106" s="118">
        <v>20</v>
      </c>
      <c r="C106" s="118">
        <v>0</v>
      </c>
      <c r="D106" s="118">
        <v>160</v>
      </c>
      <c r="E106" s="118">
        <v>124</v>
      </c>
      <c r="F106" s="118">
        <v>84</v>
      </c>
      <c r="G106" s="118">
        <v>80</v>
      </c>
      <c r="H106" s="118">
        <v>40</v>
      </c>
      <c r="I106" s="118">
        <v>8750.77</v>
      </c>
      <c r="J106" s="118">
        <v>80</v>
      </c>
      <c r="K106" s="118">
        <v>64</v>
      </c>
      <c r="L106" s="118">
        <v>60</v>
      </c>
      <c r="M106" s="118">
        <v>0</v>
      </c>
      <c r="N106" s="119">
        <f>SUM(Table1[[#This Row],[July]:[June]])</f>
        <v>9462.77</v>
      </c>
    </row>
    <row r="107" spans="1:14" x14ac:dyDescent="0.45">
      <c r="A107" s="116" t="s">
        <v>167</v>
      </c>
      <c r="B107" s="118">
        <v>0</v>
      </c>
      <c r="C107" s="118">
        <v>0</v>
      </c>
      <c r="D107" s="118">
        <v>0</v>
      </c>
      <c r="E107" s="118">
        <v>4990</v>
      </c>
      <c r="F107" s="118">
        <v>0</v>
      </c>
      <c r="G107" s="118">
        <v>0</v>
      </c>
      <c r="H107" s="118">
        <v>0</v>
      </c>
      <c r="I107" s="118">
        <v>280</v>
      </c>
      <c r="J107" s="118">
        <v>0</v>
      </c>
      <c r="K107" s="118">
        <v>9662.6</v>
      </c>
      <c r="L107" s="118">
        <v>0</v>
      </c>
      <c r="M107" s="118">
        <v>0</v>
      </c>
      <c r="N107" s="119">
        <f>SUM(Table1[[#This Row],[July]:[June]])</f>
        <v>14932.6</v>
      </c>
    </row>
    <row r="108" spans="1:14" x14ac:dyDescent="0.45">
      <c r="A108" s="116" t="s">
        <v>168</v>
      </c>
      <c r="B108" s="118">
        <v>0</v>
      </c>
      <c r="C108" s="118">
        <v>0</v>
      </c>
      <c r="D108" s="118">
        <v>0</v>
      </c>
      <c r="E108" s="118">
        <v>0</v>
      </c>
      <c r="F108" s="118">
        <v>0</v>
      </c>
      <c r="G108" s="118">
        <v>0</v>
      </c>
      <c r="H108" s="118">
        <v>7288.57</v>
      </c>
      <c r="I108" s="118">
        <v>0</v>
      </c>
      <c r="J108" s="118">
        <v>0</v>
      </c>
      <c r="K108" s="118">
        <v>0</v>
      </c>
      <c r="L108" s="118">
        <v>0</v>
      </c>
      <c r="M108" s="118">
        <v>0</v>
      </c>
      <c r="N108" s="119">
        <f>SUM(Table1[[#This Row],[July]:[June]])</f>
        <v>7288.57</v>
      </c>
    </row>
    <row r="109" spans="1:14" x14ac:dyDescent="0.45">
      <c r="A109" s="116" t="s">
        <v>169</v>
      </c>
      <c r="B109" s="118">
        <v>197154</v>
      </c>
      <c r="C109" s="118">
        <v>0</v>
      </c>
      <c r="D109" s="118">
        <v>0</v>
      </c>
      <c r="E109" s="118">
        <v>0</v>
      </c>
      <c r="F109" s="118">
        <v>0</v>
      </c>
      <c r="G109" s="118">
        <v>0</v>
      </c>
      <c r="H109" s="118">
        <v>0</v>
      </c>
      <c r="I109" s="118">
        <v>0</v>
      </c>
      <c r="J109" s="118">
        <v>13013.5</v>
      </c>
      <c r="K109" s="118">
        <v>0</v>
      </c>
      <c r="L109" s="118">
        <v>0</v>
      </c>
      <c r="M109" s="118">
        <v>0</v>
      </c>
      <c r="N109" s="119">
        <f>SUM(Table1[[#This Row],[July]:[June]])</f>
        <v>210167.5</v>
      </c>
    </row>
    <row r="110" spans="1:14" x14ac:dyDescent="0.45">
      <c r="A110" s="116" t="s">
        <v>170</v>
      </c>
      <c r="B110" s="118">
        <v>299</v>
      </c>
      <c r="C110" s="118">
        <v>8478</v>
      </c>
      <c r="D110" s="118">
        <v>0</v>
      </c>
      <c r="E110" s="118">
        <v>299</v>
      </c>
      <c r="F110" s="118">
        <v>299</v>
      </c>
      <c r="G110" s="118">
        <v>0</v>
      </c>
      <c r="H110" s="118">
        <v>299</v>
      </c>
      <c r="I110" s="118">
        <v>299</v>
      </c>
      <c r="J110" s="118">
        <v>299</v>
      </c>
      <c r="K110" s="118">
        <v>299</v>
      </c>
      <c r="L110" s="118">
        <v>55</v>
      </c>
      <c r="M110" s="118">
        <v>0</v>
      </c>
      <c r="N110" s="119">
        <f>SUM(Table1[[#This Row],[July]:[June]])</f>
        <v>10626</v>
      </c>
    </row>
    <row r="111" spans="1:14" x14ac:dyDescent="0.45">
      <c r="A111" s="116" t="s">
        <v>171</v>
      </c>
      <c r="B111" s="118">
        <v>0</v>
      </c>
      <c r="C111" s="118">
        <v>0</v>
      </c>
      <c r="D111" s="118">
        <v>0</v>
      </c>
      <c r="E111" s="118">
        <v>0</v>
      </c>
      <c r="F111" s="118">
        <v>0</v>
      </c>
      <c r="G111" s="118">
        <v>0</v>
      </c>
      <c r="H111" s="118">
        <v>0</v>
      </c>
      <c r="I111" s="118">
        <v>0</v>
      </c>
      <c r="J111" s="118">
        <v>5000</v>
      </c>
      <c r="K111" s="118">
        <v>0</v>
      </c>
      <c r="L111" s="118">
        <v>0</v>
      </c>
      <c r="M111" s="118">
        <v>0</v>
      </c>
      <c r="N111" s="119">
        <f>SUM(Table1[[#This Row],[July]:[June]])</f>
        <v>5000</v>
      </c>
    </row>
    <row r="112" spans="1:14" x14ac:dyDescent="0.45">
      <c r="A112" s="116" t="s">
        <v>172</v>
      </c>
      <c r="B112" s="118">
        <v>14531.94</v>
      </c>
      <c r="C112" s="118">
        <v>0</v>
      </c>
      <c r="D112" s="118">
        <v>0</v>
      </c>
      <c r="E112" s="118">
        <v>0</v>
      </c>
      <c r="F112" s="118">
        <v>0</v>
      </c>
      <c r="G112" s="118">
        <v>0</v>
      </c>
      <c r="H112" s="118">
        <v>0</v>
      </c>
      <c r="I112" s="118">
        <v>0</v>
      </c>
      <c r="J112" s="118">
        <v>0</v>
      </c>
      <c r="K112" s="118">
        <v>0</v>
      </c>
      <c r="L112" s="118">
        <v>0</v>
      </c>
      <c r="M112" s="118">
        <v>0</v>
      </c>
      <c r="N112" s="119">
        <f>SUM(Table1[[#This Row],[July]:[June]])</f>
        <v>14531.94</v>
      </c>
    </row>
    <row r="113" spans="1:14" x14ac:dyDescent="0.45">
      <c r="A113" s="116" t="s">
        <v>173</v>
      </c>
      <c r="B113" s="118">
        <v>4727.01</v>
      </c>
      <c r="C113" s="118">
        <v>0</v>
      </c>
      <c r="D113" s="118">
        <v>31442.639999999999</v>
      </c>
      <c r="E113" s="118">
        <v>0</v>
      </c>
      <c r="F113" s="118">
        <v>13798.64</v>
      </c>
      <c r="G113" s="118">
        <v>0</v>
      </c>
      <c r="H113" s="118">
        <v>6499.46</v>
      </c>
      <c r="I113" s="118">
        <v>9021.0300000000007</v>
      </c>
      <c r="J113" s="118">
        <v>0</v>
      </c>
      <c r="K113" s="118">
        <v>0</v>
      </c>
      <c r="L113" s="118">
        <v>0</v>
      </c>
      <c r="M113" s="118">
        <v>0</v>
      </c>
      <c r="N113" s="119">
        <f>SUM(Table1[[#This Row],[July]:[June]])</f>
        <v>65488.78</v>
      </c>
    </row>
    <row r="114" spans="1:14" x14ac:dyDescent="0.45">
      <c r="A114" s="116" t="s">
        <v>174</v>
      </c>
      <c r="B114" s="118">
        <v>1419</v>
      </c>
      <c r="C114" s="118">
        <v>0</v>
      </c>
      <c r="D114" s="118">
        <v>0</v>
      </c>
      <c r="E114" s="118">
        <v>0</v>
      </c>
      <c r="F114" s="118">
        <v>0</v>
      </c>
      <c r="G114" s="118">
        <v>0</v>
      </c>
      <c r="H114" s="118">
        <v>0</v>
      </c>
      <c r="I114" s="118">
        <v>0</v>
      </c>
      <c r="J114" s="118">
        <v>0</v>
      </c>
      <c r="K114" s="118">
        <v>0</v>
      </c>
      <c r="L114" s="118">
        <v>0</v>
      </c>
      <c r="M114" s="118">
        <v>4539.6000000000004</v>
      </c>
      <c r="N114" s="119">
        <f>SUM(Table1[[#This Row],[July]:[June]])</f>
        <v>5958.6</v>
      </c>
    </row>
    <row r="115" spans="1:14" x14ac:dyDescent="0.45">
      <c r="A115" s="116" t="s">
        <v>175</v>
      </c>
      <c r="B115" s="118">
        <v>2100</v>
      </c>
      <c r="C115" s="118">
        <v>0</v>
      </c>
      <c r="D115" s="118">
        <v>1902.06</v>
      </c>
      <c r="E115" s="118">
        <v>0</v>
      </c>
      <c r="F115" s="118">
        <v>0</v>
      </c>
      <c r="G115" s="118">
        <v>0</v>
      </c>
      <c r="H115" s="118">
        <v>0</v>
      </c>
      <c r="I115" s="118">
        <v>2512.65</v>
      </c>
      <c r="J115" s="118">
        <v>0</v>
      </c>
      <c r="K115" s="118">
        <v>0</v>
      </c>
      <c r="L115" s="118">
        <v>0</v>
      </c>
      <c r="M115" s="118">
        <v>10531.79</v>
      </c>
      <c r="N115" s="119">
        <f>SUM(Table1[[#This Row],[July]:[June]])</f>
        <v>17046.5</v>
      </c>
    </row>
    <row r="116" spans="1:14" x14ac:dyDescent="0.45">
      <c r="A116" s="116" t="s">
        <v>176</v>
      </c>
      <c r="B116" s="118">
        <v>0</v>
      </c>
      <c r="C116" s="118">
        <v>0</v>
      </c>
      <c r="D116" s="118">
        <v>0</v>
      </c>
      <c r="E116" s="118">
        <v>0</v>
      </c>
      <c r="F116" s="118">
        <v>0</v>
      </c>
      <c r="G116" s="118">
        <v>0</v>
      </c>
      <c r="H116" s="118">
        <v>1885</v>
      </c>
      <c r="I116" s="118">
        <v>0</v>
      </c>
      <c r="J116" s="118">
        <v>0</v>
      </c>
      <c r="K116" s="118">
        <v>0</v>
      </c>
      <c r="L116" s="118">
        <v>1205</v>
      </c>
      <c r="M116" s="118">
        <v>0</v>
      </c>
      <c r="N116" s="119">
        <f>SUM(Table1[[#This Row],[July]:[June]])</f>
        <v>3090</v>
      </c>
    </row>
    <row r="117" spans="1:14" x14ac:dyDescent="0.45">
      <c r="A117" s="116" t="s">
        <v>177</v>
      </c>
      <c r="B117" s="118">
        <v>273.77</v>
      </c>
      <c r="C117" s="118">
        <v>267.29000000000002</v>
      </c>
      <c r="D117" s="118">
        <v>374.08</v>
      </c>
      <c r="E117" s="118">
        <v>436.38</v>
      </c>
      <c r="F117" s="118">
        <v>395.35</v>
      </c>
      <c r="G117" s="118">
        <v>764.47</v>
      </c>
      <c r="H117" s="118">
        <v>263.95999999999998</v>
      </c>
      <c r="I117" s="118">
        <v>534.1</v>
      </c>
      <c r="J117" s="118">
        <v>899.3</v>
      </c>
      <c r="K117" s="118">
        <v>421.12</v>
      </c>
      <c r="L117" s="118">
        <v>0</v>
      </c>
      <c r="M117" s="118">
        <v>0</v>
      </c>
      <c r="N117" s="119">
        <f>SUM(Table1[[#This Row],[July]:[June]])</f>
        <v>4629.82</v>
      </c>
    </row>
    <row r="118" spans="1:14" x14ac:dyDescent="0.45">
      <c r="A118" s="116" t="s">
        <v>178</v>
      </c>
      <c r="B118" s="118">
        <v>0</v>
      </c>
      <c r="C118" s="118">
        <v>0</v>
      </c>
      <c r="D118" s="118">
        <v>1250</v>
      </c>
      <c r="E118" s="118">
        <v>2125</v>
      </c>
      <c r="F118" s="118">
        <v>0</v>
      </c>
      <c r="G118" s="118">
        <v>1475</v>
      </c>
      <c r="H118" s="118">
        <v>2750</v>
      </c>
      <c r="I118" s="118">
        <v>0</v>
      </c>
      <c r="J118" s="118">
        <v>5150</v>
      </c>
      <c r="K118" s="118">
        <v>0</v>
      </c>
      <c r="L118" s="118">
        <v>0</v>
      </c>
      <c r="M118" s="118">
        <v>0</v>
      </c>
      <c r="N118" s="119">
        <f>SUM(Table1[[#This Row],[July]:[June]])</f>
        <v>12750</v>
      </c>
    </row>
    <row r="119" spans="1:14" x14ac:dyDescent="0.45">
      <c r="A119" s="116" t="s">
        <v>179</v>
      </c>
      <c r="B119" s="118">
        <v>0</v>
      </c>
      <c r="C119" s="118">
        <v>0</v>
      </c>
      <c r="D119" s="118">
        <v>0</v>
      </c>
      <c r="E119" s="118">
        <v>0</v>
      </c>
      <c r="F119" s="118">
        <v>0</v>
      </c>
      <c r="G119" s="118">
        <v>0</v>
      </c>
      <c r="H119" s="118">
        <v>0</v>
      </c>
      <c r="I119" s="118">
        <v>0</v>
      </c>
      <c r="J119" s="118">
        <v>0</v>
      </c>
      <c r="K119" s="118">
        <v>0</v>
      </c>
      <c r="L119" s="118">
        <v>958.32</v>
      </c>
      <c r="M119" s="118">
        <v>14567.4</v>
      </c>
      <c r="N119" s="119">
        <f>SUM(Table1[[#This Row],[July]:[June]])</f>
        <v>15525.72</v>
      </c>
    </row>
    <row r="120" spans="1:14" x14ac:dyDescent="0.45">
      <c r="A120" s="116" t="s">
        <v>180</v>
      </c>
      <c r="B120" s="118">
        <v>0</v>
      </c>
      <c r="C120" s="118">
        <v>0</v>
      </c>
      <c r="D120" s="118">
        <v>0</v>
      </c>
      <c r="E120" s="118">
        <v>0</v>
      </c>
      <c r="F120" s="118">
        <v>0</v>
      </c>
      <c r="G120" s="118">
        <v>0</v>
      </c>
      <c r="H120" s="118">
        <v>0</v>
      </c>
      <c r="I120" s="118">
        <v>0</v>
      </c>
      <c r="J120" s="118">
        <v>4347.34</v>
      </c>
      <c r="K120" s="118">
        <v>0</v>
      </c>
      <c r="L120" s="118">
        <v>0</v>
      </c>
      <c r="M120" s="118">
        <v>0</v>
      </c>
      <c r="N120" s="119">
        <f>SUM(Table1[[#This Row],[July]:[June]])</f>
        <v>4347.34</v>
      </c>
    </row>
    <row r="121" spans="1:14" x14ac:dyDescent="0.45">
      <c r="A121" s="116" t="s">
        <v>181</v>
      </c>
      <c r="B121" s="118">
        <v>330987.49</v>
      </c>
      <c r="C121" s="118">
        <v>4097.41</v>
      </c>
      <c r="D121" s="118">
        <v>107019.64</v>
      </c>
      <c r="E121" s="118">
        <v>11472.6</v>
      </c>
      <c r="F121" s="118">
        <v>2489.1799999999998</v>
      </c>
      <c r="G121" s="118">
        <v>36794.269999999997</v>
      </c>
      <c r="H121" s="118">
        <v>10466.969999999999</v>
      </c>
      <c r="I121" s="118">
        <v>14261.8</v>
      </c>
      <c r="J121" s="118">
        <v>8856.7800000000007</v>
      </c>
      <c r="K121" s="118">
        <v>2663.4</v>
      </c>
      <c r="L121" s="118">
        <v>7075.72</v>
      </c>
      <c r="M121" s="118">
        <v>0</v>
      </c>
      <c r="N121" s="119">
        <f>SUM(Table1[[#This Row],[July]:[June]])</f>
        <v>536185.25999999989</v>
      </c>
    </row>
    <row r="122" spans="1:14" x14ac:dyDescent="0.45">
      <c r="A122" s="116" t="s">
        <v>182</v>
      </c>
      <c r="B122" s="118">
        <v>0</v>
      </c>
      <c r="C122" s="118">
        <v>0</v>
      </c>
      <c r="D122" s="118">
        <v>0</v>
      </c>
      <c r="E122" s="118">
        <v>450.56</v>
      </c>
      <c r="F122" s="118">
        <v>1651.1</v>
      </c>
      <c r="G122" s="118">
        <v>0</v>
      </c>
      <c r="H122" s="118">
        <v>0</v>
      </c>
      <c r="I122" s="118">
        <v>0</v>
      </c>
      <c r="J122" s="118">
        <v>108</v>
      </c>
      <c r="K122" s="118">
        <v>0</v>
      </c>
      <c r="L122" s="118">
        <v>0</v>
      </c>
      <c r="M122" s="118">
        <v>0</v>
      </c>
      <c r="N122" s="119">
        <f>SUM(Table1[[#This Row],[July]:[June]])</f>
        <v>2209.66</v>
      </c>
    </row>
    <row r="123" spans="1:14" x14ac:dyDescent="0.45">
      <c r="A123" s="116" t="s">
        <v>183</v>
      </c>
      <c r="B123" s="118">
        <v>0</v>
      </c>
      <c r="C123" s="118">
        <v>0</v>
      </c>
      <c r="D123" s="118">
        <v>0</v>
      </c>
      <c r="E123" s="118">
        <v>0</v>
      </c>
      <c r="F123" s="118">
        <v>0</v>
      </c>
      <c r="G123" s="118">
        <v>0</v>
      </c>
      <c r="H123" s="118">
        <v>0</v>
      </c>
      <c r="I123" s="118">
        <v>0</v>
      </c>
      <c r="J123" s="118">
        <v>4445</v>
      </c>
      <c r="K123" s="118">
        <v>0</v>
      </c>
      <c r="L123" s="118">
        <v>0</v>
      </c>
      <c r="M123" s="118">
        <v>0</v>
      </c>
      <c r="N123" s="119">
        <f>SUM(Table1[[#This Row],[July]:[June]])</f>
        <v>4445</v>
      </c>
    </row>
    <row r="124" spans="1:14" x14ac:dyDescent="0.45">
      <c r="A124" s="116" t="s">
        <v>184</v>
      </c>
      <c r="B124" s="118">
        <v>0</v>
      </c>
      <c r="C124" s="118">
        <v>0</v>
      </c>
      <c r="D124" s="118">
        <v>598</v>
      </c>
      <c r="E124" s="118">
        <v>0</v>
      </c>
      <c r="F124" s="118">
        <v>0</v>
      </c>
      <c r="G124" s="118">
        <v>0</v>
      </c>
      <c r="H124" s="118">
        <v>894</v>
      </c>
      <c r="I124" s="118">
        <v>0</v>
      </c>
      <c r="J124" s="118">
        <v>0</v>
      </c>
      <c r="K124" s="118">
        <v>0</v>
      </c>
      <c r="L124" s="118">
        <v>998</v>
      </c>
      <c r="M124" s="118">
        <v>0</v>
      </c>
      <c r="N124" s="119">
        <f>SUM(Table1[[#This Row],[July]:[June]])</f>
        <v>2490</v>
      </c>
    </row>
    <row r="125" spans="1:14" x14ac:dyDescent="0.45">
      <c r="A125" s="116" t="s">
        <v>185</v>
      </c>
      <c r="B125" s="118">
        <v>0</v>
      </c>
      <c r="C125" s="118">
        <v>0</v>
      </c>
      <c r="D125" s="118">
        <v>0</v>
      </c>
      <c r="E125" s="118">
        <v>24.5</v>
      </c>
      <c r="F125" s="118">
        <v>0</v>
      </c>
      <c r="G125" s="118">
        <v>0</v>
      </c>
      <c r="H125" s="118">
        <v>112.42</v>
      </c>
      <c r="I125" s="118">
        <v>0</v>
      </c>
      <c r="J125" s="118">
        <v>105.56</v>
      </c>
      <c r="K125" s="118">
        <v>0</v>
      </c>
      <c r="L125" s="118">
        <v>24.5</v>
      </c>
      <c r="M125" s="118">
        <v>0</v>
      </c>
      <c r="N125" s="119">
        <f>SUM(Table1[[#This Row],[July]:[June]])</f>
        <v>266.98</v>
      </c>
    </row>
    <row r="126" spans="1:14" x14ac:dyDescent="0.45">
      <c r="A126" s="116" t="s">
        <v>186</v>
      </c>
      <c r="B126" s="118">
        <v>0</v>
      </c>
      <c r="C126" s="118">
        <v>620.75</v>
      </c>
      <c r="D126" s="118">
        <v>0</v>
      </c>
      <c r="E126" s="118">
        <v>26624.15</v>
      </c>
      <c r="F126" s="118">
        <v>0</v>
      </c>
      <c r="G126" s="118">
        <v>0</v>
      </c>
      <c r="H126" s="118">
        <v>0</v>
      </c>
      <c r="I126" s="118">
        <v>26996.6</v>
      </c>
      <c r="J126" s="118">
        <v>0</v>
      </c>
      <c r="K126" s="118">
        <v>0</v>
      </c>
      <c r="L126" s="118">
        <v>0</v>
      </c>
      <c r="M126" s="118">
        <v>3577.6</v>
      </c>
      <c r="N126" s="119">
        <f>SUM(Table1[[#This Row],[July]:[June]])</f>
        <v>57819.1</v>
      </c>
    </row>
    <row r="127" spans="1:14" x14ac:dyDescent="0.45">
      <c r="A127" s="116" t="s">
        <v>187</v>
      </c>
      <c r="B127" s="118">
        <v>0</v>
      </c>
      <c r="C127" s="118">
        <v>0</v>
      </c>
      <c r="D127" s="118">
        <v>0</v>
      </c>
      <c r="E127" s="118">
        <v>0</v>
      </c>
      <c r="F127" s="118">
        <v>11961.8</v>
      </c>
      <c r="G127" s="118">
        <v>0</v>
      </c>
      <c r="H127" s="118">
        <v>0</v>
      </c>
      <c r="I127" s="118">
        <v>0</v>
      </c>
      <c r="J127" s="118">
        <v>0</v>
      </c>
      <c r="K127" s="118">
        <v>0</v>
      </c>
      <c r="L127" s="118">
        <v>0</v>
      </c>
      <c r="M127" s="118">
        <v>0</v>
      </c>
      <c r="N127" s="119">
        <f>SUM(Table1[[#This Row],[July]:[June]])</f>
        <v>11961.8</v>
      </c>
    </row>
    <row r="128" spans="1:14" x14ac:dyDescent="0.45">
      <c r="A128" s="116" t="s">
        <v>188</v>
      </c>
      <c r="B128" s="118">
        <v>144.4</v>
      </c>
      <c r="C128" s="118">
        <v>17.77</v>
      </c>
      <c r="D128" s="118">
        <v>0</v>
      </c>
      <c r="E128" s="118">
        <v>71.08</v>
      </c>
      <c r="F128" s="118">
        <v>0</v>
      </c>
      <c r="G128" s="118">
        <v>0</v>
      </c>
      <c r="H128" s="118">
        <v>0</v>
      </c>
      <c r="I128" s="118">
        <v>17.77</v>
      </c>
      <c r="J128" s="118">
        <v>17.77</v>
      </c>
      <c r="K128" s="118">
        <v>17.77</v>
      </c>
      <c r="L128" s="118">
        <v>0</v>
      </c>
      <c r="M128" s="118">
        <v>0</v>
      </c>
      <c r="N128" s="119">
        <f>SUM(Table1[[#This Row],[July]:[June]])</f>
        <v>286.56</v>
      </c>
    </row>
    <row r="129" spans="1:14" x14ac:dyDescent="0.45">
      <c r="A129" s="116" t="s">
        <v>189</v>
      </c>
      <c r="B129" s="118">
        <v>0</v>
      </c>
      <c r="C129" s="118">
        <v>0</v>
      </c>
      <c r="D129" s="118">
        <v>0</v>
      </c>
      <c r="E129" s="118">
        <v>0</v>
      </c>
      <c r="F129" s="118">
        <v>0</v>
      </c>
      <c r="G129" s="118">
        <v>0</v>
      </c>
      <c r="H129" s="118">
        <v>0</v>
      </c>
      <c r="I129" s="118">
        <v>0</v>
      </c>
      <c r="J129" s="118">
        <v>0</v>
      </c>
      <c r="K129" s="118">
        <v>0</v>
      </c>
      <c r="L129" s="118">
        <v>10200</v>
      </c>
      <c r="M129" s="118">
        <v>0</v>
      </c>
      <c r="N129" s="119">
        <f>SUM(Table1[[#This Row],[July]:[June]])</f>
        <v>10200</v>
      </c>
    </row>
    <row r="130" spans="1:14" x14ac:dyDescent="0.45">
      <c r="A130" s="116" t="s">
        <v>190</v>
      </c>
      <c r="B130" s="118">
        <v>453.12</v>
      </c>
      <c r="C130" s="118">
        <v>7084.74</v>
      </c>
      <c r="D130" s="118">
        <v>1270.26</v>
      </c>
      <c r="E130" s="118">
        <v>6791.53</v>
      </c>
      <c r="F130" s="118">
        <v>120</v>
      </c>
      <c r="G130" s="118">
        <v>180</v>
      </c>
      <c r="H130" s="118">
        <v>1267.42</v>
      </c>
      <c r="I130" s="118">
        <v>17025.45</v>
      </c>
      <c r="J130" s="118">
        <v>120</v>
      </c>
      <c r="K130" s="118">
        <v>7283.52</v>
      </c>
      <c r="L130" s="118">
        <v>0</v>
      </c>
      <c r="M130" s="118">
        <v>14506.48</v>
      </c>
      <c r="N130" s="119">
        <f>SUM(Table1[[#This Row],[July]:[June]])</f>
        <v>56102.520000000004</v>
      </c>
    </row>
    <row r="131" spans="1:14" x14ac:dyDescent="0.45">
      <c r="A131" s="116" t="s">
        <v>191</v>
      </c>
      <c r="B131" s="118">
        <v>0</v>
      </c>
      <c r="C131" s="118">
        <v>0</v>
      </c>
      <c r="D131" s="118">
        <v>0</v>
      </c>
      <c r="E131" s="118">
        <v>0</v>
      </c>
      <c r="F131" s="118">
        <v>0</v>
      </c>
      <c r="G131" s="118">
        <v>4548.43</v>
      </c>
      <c r="H131" s="118">
        <v>0</v>
      </c>
      <c r="I131" s="118">
        <v>0</v>
      </c>
      <c r="J131" s="118">
        <v>0</v>
      </c>
      <c r="K131" s="118">
        <v>0</v>
      </c>
      <c r="L131" s="118">
        <v>0</v>
      </c>
      <c r="M131" s="118">
        <v>0</v>
      </c>
      <c r="N131" s="119">
        <f>SUM(Table1[[#This Row],[July]:[June]])</f>
        <v>4548.43</v>
      </c>
    </row>
    <row r="132" spans="1:14" x14ac:dyDescent="0.45">
      <c r="A132" s="116" t="s">
        <v>192</v>
      </c>
      <c r="B132" s="118">
        <v>288</v>
      </c>
      <c r="C132" s="118">
        <v>4900</v>
      </c>
      <c r="D132" s="118">
        <v>11166.85</v>
      </c>
      <c r="E132" s="118">
        <v>0</v>
      </c>
      <c r="F132" s="118">
        <v>0</v>
      </c>
      <c r="G132" s="118">
        <v>4805</v>
      </c>
      <c r="H132" s="118">
        <v>0</v>
      </c>
      <c r="I132" s="118">
        <v>0</v>
      </c>
      <c r="J132" s="118">
        <v>4805</v>
      </c>
      <c r="K132" s="118">
        <v>0</v>
      </c>
      <c r="L132" s="118">
        <v>0</v>
      </c>
      <c r="M132" s="118">
        <v>1596.15</v>
      </c>
      <c r="N132" s="119">
        <f>SUM(Table1[[#This Row],[July]:[June]])</f>
        <v>27561</v>
      </c>
    </row>
    <row r="133" spans="1:14" x14ac:dyDescent="0.45">
      <c r="A133" s="116" t="s">
        <v>193</v>
      </c>
      <c r="B133" s="118">
        <v>299</v>
      </c>
      <c r="C133" s="118">
        <v>598</v>
      </c>
      <c r="D133" s="118">
        <v>0</v>
      </c>
      <c r="E133" s="118">
        <v>299</v>
      </c>
      <c r="F133" s="118">
        <v>299</v>
      </c>
      <c r="G133" s="118">
        <v>299</v>
      </c>
      <c r="H133" s="118">
        <v>299</v>
      </c>
      <c r="I133" s="118">
        <v>299</v>
      </c>
      <c r="J133" s="118">
        <v>299</v>
      </c>
      <c r="K133" s="118">
        <v>0</v>
      </c>
      <c r="L133" s="118">
        <v>299</v>
      </c>
      <c r="M133" s="118">
        <v>299</v>
      </c>
      <c r="N133" s="119">
        <f>SUM(Table1[[#This Row],[July]:[June]])</f>
        <v>3289</v>
      </c>
    </row>
    <row r="134" spans="1:14" x14ac:dyDescent="0.45">
      <c r="A134" s="116" t="s">
        <v>194</v>
      </c>
      <c r="B134" s="118">
        <v>0</v>
      </c>
      <c r="C134" s="118">
        <v>0</v>
      </c>
      <c r="D134" s="118">
        <v>0</v>
      </c>
      <c r="E134" s="118">
        <v>3673.77</v>
      </c>
      <c r="F134" s="118">
        <v>0</v>
      </c>
      <c r="G134" s="118">
        <v>0</v>
      </c>
      <c r="H134" s="118">
        <v>0</v>
      </c>
      <c r="I134" s="118">
        <v>0</v>
      </c>
      <c r="J134" s="118">
        <v>0</v>
      </c>
      <c r="K134" s="118">
        <v>0</v>
      </c>
      <c r="L134" s="118">
        <v>0</v>
      </c>
      <c r="M134" s="118">
        <v>0</v>
      </c>
      <c r="N134" s="119">
        <f>SUM(Table1[[#This Row],[July]:[June]])</f>
        <v>3673.77</v>
      </c>
    </row>
    <row r="135" spans="1:14" x14ac:dyDescent="0.45">
      <c r="A135" s="116" t="s">
        <v>195</v>
      </c>
      <c r="B135" s="118">
        <v>0</v>
      </c>
      <c r="C135" s="118">
        <v>0</v>
      </c>
      <c r="D135" s="118">
        <v>0</v>
      </c>
      <c r="E135" s="118">
        <v>0</v>
      </c>
      <c r="F135" s="118">
        <v>0</v>
      </c>
      <c r="G135" s="118">
        <v>0</v>
      </c>
      <c r="H135" s="118">
        <v>14577.18</v>
      </c>
      <c r="I135" s="118">
        <v>0</v>
      </c>
      <c r="J135" s="118">
        <v>0</v>
      </c>
      <c r="K135" s="118">
        <v>0</v>
      </c>
      <c r="L135" s="118">
        <v>0</v>
      </c>
      <c r="M135" s="118">
        <v>0</v>
      </c>
      <c r="N135" s="119">
        <f>SUM(Table1[[#This Row],[July]:[June]])</f>
        <v>14577.18</v>
      </c>
    </row>
    <row r="136" spans="1:14" x14ac:dyDescent="0.45">
      <c r="A136" s="116" t="s">
        <v>196</v>
      </c>
      <c r="B136" s="118">
        <v>0</v>
      </c>
      <c r="C136" s="118">
        <v>0</v>
      </c>
      <c r="D136" s="118">
        <v>0</v>
      </c>
      <c r="E136" s="118">
        <v>0</v>
      </c>
      <c r="F136" s="118">
        <v>0</v>
      </c>
      <c r="G136" s="118">
        <v>0</v>
      </c>
      <c r="H136" s="118">
        <v>0</v>
      </c>
      <c r="I136" s="118">
        <v>2990</v>
      </c>
      <c r="J136" s="118">
        <v>0</v>
      </c>
      <c r="K136" s="118">
        <v>0</v>
      </c>
      <c r="L136" s="118">
        <v>0</v>
      </c>
      <c r="M136" s="118">
        <v>0</v>
      </c>
      <c r="N136" s="119">
        <f>SUM(Table1[[#This Row],[July]:[June]])</f>
        <v>2990</v>
      </c>
    </row>
    <row r="137" spans="1:14" x14ac:dyDescent="0.45">
      <c r="A137" s="116" t="s">
        <v>197</v>
      </c>
      <c r="B137" s="118">
        <v>0</v>
      </c>
      <c r="C137" s="118">
        <v>0</v>
      </c>
      <c r="D137" s="118">
        <v>0</v>
      </c>
      <c r="E137" s="118">
        <v>0</v>
      </c>
      <c r="F137" s="118">
        <v>614</v>
      </c>
      <c r="G137" s="118">
        <v>0</v>
      </c>
      <c r="H137" s="118">
        <v>0</v>
      </c>
      <c r="I137" s="118">
        <v>0</v>
      </c>
      <c r="J137" s="118">
        <v>0</v>
      </c>
      <c r="K137" s="118">
        <v>0</v>
      </c>
      <c r="L137" s="118">
        <v>0</v>
      </c>
      <c r="M137" s="118">
        <v>0</v>
      </c>
      <c r="N137" s="119">
        <f>SUM(Table1[[#This Row],[July]:[June]])</f>
        <v>614</v>
      </c>
    </row>
    <row r="138" spans="1:14" x14ac:dyDescent="0.45">
      <c r="A138" s="116" t="s">
        <v>198</v>
      </c>
      <c r="B138" s="118">
        <v>0</v>
      </c>
      <c r="C138" s="118">
        <v>0</v>
      </c>
      <c r="D138" s="118">
        <v>0</v>
      </c>
      <c r="E138" s="118">
        <v>0</v>
      </c>
      <c r="F138" s="118">
        <v>1406</v>
      </c>
      <c r="G138" s="118">
        <v>0</v>
      </c>
      <c r="H138" s="118">
        <v>11888</v>
      </c>
      <c r="I138" s="118">
        <v>0</v>
      </c>
      <c r="J138" s="118">
        <v>0</v>
      </c>
      <c r="K138" s="118">
        <v>0</v>
      </c>
      <c r="L138" s="118">
        <v>4736</v>
      </c>
      <c r="M138" s="118">
        <v>3600</v>
      </c>
      <c r="N138" s="119">
        <f>SUM(Table1[[#This Row],[July]:[June]])</f>
        <v>21630</v>
      </c>
    </row>
    <row r="139" spans="1:14" x14ac:dyDescent="0.45">
      <c r="A139" s="116" t="s">
        <v>199</v>
      </c>
      <c r="B139" s="118">
        <v>0</v>
      </c>
      <c r="C139" s="118">
        <v>0</v>
      </c>
      <c r="D139" s="118">
        <v>0</v>
      </c>
      <c r="E139" s="118">
        <v>125</v>
      </c>
      <c r="F139" s="118">
        <v>0</v>
      </c>
      <c r="G139" s="118">
        <v>0</v>
      </c>
      <c r="H139" s="118">
        <v>363</v>
      </c>
      <c r="I139" s="118">
        <v>600</v>
      </c>
      <c r="J139" s="118">
        <v>1351</v>
      </c>
      <c r="K139" s="118">
        <v>0</v>
      </c>
      <c r="L139" s="118">
        <v>125</v>
      </c>
      <c r="M139" s="118">
        <v>2855</v>
      </c>
      <c r="N139" s="119">
        <f>SUM(Table1[[#This Row],[July]:[June]])</f>
        <v>5419</v>
      </c>
    </row>
    <row r="140" spans="1:14" x14ac:dyDescent="0.45">
      <c r="A140" s="116" t="s">
        <v>200</v>
      </c>
      <c r="B140" s="118">
        <v>0</v>
      </c>
      <c r="C140" s="118">
        <v>0</v>
      </c>
      <c r="D140" s="118">
        <v>0</v>
      </c>
      <c r="E140" s="118">
        <v>0</v>
      </c>
      <c r="F140" s="118">
        <v>0</v>
      </c>
      <c r="G140" s="118">
        <v>0</v>
      </c>
      <c r="H140" s="118">
        <v>0</v>
      </c>
      <c r="I140" s="118">
        <v>4607.6400000000003</v>
      </c>
      <c r="J140" s="118">
        <v>0</v>
      </c>
      <c r="K140" s="118">
        <v>0</v>
      </c>
      <c r="L140" s="118">
        <v>0</v>
      </c>
      <c r="M140" s="118">
        <v>0</v>
      </c>
      <c r="N140" s="119">
        <f>SUM(Table1[[#This Row],[July]:[June]])</f>
        <v>4607.6400000000003</v>
      </c>
    </row>
    <row r="141" spans="1:14" x14ac:dyDescent="0.45">
      <c r="A141" s="116" t="s">
        <v>201</v>
      </c>
      <c r="B141" s="118">
        <v>220000</v>
      </c>
      <c r="C141" s="118">
        <v>221000</v>
      </c>
      <c r="D141" s="118">
        <v>0</v>
      </c>
      <c r="E141" s="118">
        <v>0</v>
      </c>
      <c r="F141" s="118">
        <v>110036.17</v>
      </c>
      <c r="G141" s="118">
        <v>750</v>
      </c>
      <c r="H141" s="118">
        <v>0</v>
      </c>
      <c r="I141" s="118">
        <v>292581</v>
      </c>
      <c r="J141" s="118">
        <v>0</v>
      </c>
      <c r="K141" s="118">
        <v>0</v>
      </c>
      <c r="L141" s="118">
        <v>0</v>
      </c>
      <c r="M141" s="118">
        <v>0</v>
      </c>
      <c r="N141" s="119">
        <f>SUM(Table1[[#This Row],[July]:[June]])</f>
        <v>844367.17</v>
      </c>
    </row>
    <row r="142" spans="1:14" x14ac:dyDescent="0.45">
      <c r="A142" s="116" t="s">
        <v>202</v>
      </c>
      <c r="B142" s="118">
        <v>0</v>
      </c>
      <c r="C142" s="118">
        <v>0</v>
      </c>
      <c r="D142" s="118">
        <v>0</v>
      </c>
      <c r="E142" s="118">
        <v>0</v>
      </c>
      <c r="F142" s="118">
        <v>0</v>
      </c>
      <c r="G142" s="118">
        <v>0</v>
      </c>
      <c r="H142" s="118">
        <v>0</v>
      </c>
      <c r="I142" s="118">
        <v>0</v>
      </c>
      <c r="J142" s="118">
        <v>2502.5</v>
      </c>
      <c r="K142" s="118">
        <v>715</v>
      </c>
      <c r="L142" s="118">
        <v>0</v>
      </c>
      <c r="M142" s="118">
        <v>0</v>
      </c>
      <c r="N142" s="119">
        <f>SUM(Table1[[#This Row],[July]:[June]])</f>
        <v>3217.5</v>
      </c>
    </row>
    <row r="143" spans="1:14" x14ac:dyDescent="0.45">
      <c r="A143" s="116" t="s">
        <v>203</v>
      </c>
      <c r="B143" s="118">
        <v>21550</v>
      </c>
      <c r="C143" s="118">
        <v>76.87</v>
      </c>
      <c r="D143" s="118">
        <v>0</v>
      </c>
      <c r="E143" s="118">
        <v>11015.5</v>
      </c>
      <c r="F143" s="118">
        <v>0</v>
      </c>
      <c r="G143" s="118">
        <v>0</v>
      </c>
      <c r="H143" s="118">
        <v>810.58</v>
      </c>
      <c r="I143" s="118">
        <v>0</v>
      </c>
      <c r="J143" s="118">
        <v>3443.44</v>
      </c>
      <c r="K143" s="118">
        <v>1788</v>
      </c>
      <c r="L143" s="118">
        <v>150.5</v>
      </c>
      <c r="M143" s="118">
        <v>1250</v>
      </c>
      <c r="N143" s="119">
        <f>SUM(Table1[[#This Row],[July]:[June]])</f>
        <v>40084.89</v>
      </c>
    </row>
    <row r="144" spans="1:14" x14ac:dyDescent="0.45">
      <c r="A144" s="116" t="s">
        <v>204</v>
      </c>
      <c r="B144" s="118">
        <v>0</v>
      </c>
      <c r="C144" s="118">
        <v>11268.66</v>
      </c>
      <c r="D144" s="118">
        <v>0</v>
      </c>
      <c r="E144" s="118">
        <v>375</v>
      </c>
      <c r="F144" s="118">
        <v>1727.48</v>
      </c>
      <c r="G144" s="118">
        <v>4396</v>
      </c>
      <c r="H144" s="118">
        <v>803</v>
      </c>
      <c r="I144" s="118">
        <v>0</v>
      </c>
      <c r="J144" s="118">
        <v>2000</v>
      </c>
      <c r="K144" s="118">
        <v>0</v>
      </c>
      <c r="L144" s="118">
        <v>8968.44</v>
      </c>
      <c r="M144" s="118">
        <v>2485.15</v>
      </c>
      <c r="N144" s="119">
        <f>SUM(Table1[[#This Row],[July]:[June]])</f>
        <v>32023.730000000003</v>
      </c>
    </row>
    <row r="145" spans="1:14" x14ac:dyDescent="0.45">
      <c r="A145" s="116" t="s">
        <v>205</v>
      </c>
      <c r="B145" s="118">
        <v>27520.5</v>
      </c>
      <c r="C145" s="118">
        <v>238474</v>
      </c>
      <c r="D145" s="118">
        <v>7733.75</v>
      </c>
      <c r="E145" s="118">
        <v>33573.5</v>
      </c>
      <c r="F145" s="118">
        <v>6910</v>
      </c>
      <c r="G145" s="118">
        <v>17968.72</v>
      </c>
      <c r="H145" s="118">
        <v>1983.75</v>
      </c>
      <c r="I145" s="118">
        <v>0</v>
      </c>
      <c r="J145" s="118">
        <v>9545</v>
      </c>
      <c r="K145" s="118">
        <v>8607</v>
      </c>
      <c r="L145" s="118">
        <v>0</v>
      </c>
      <c r="M145" s="118">
        <v>2453.75</v>
      </c>
      <c r="N145" s="119">
        <f>SUM(Table1[[#This Row],[July]:[June]])</f>
        <v>354769.97</v>
      </c>
    </row>
    <row r="146" spans="1:14" x14ac:dyDescent="0.45">
      <c r="A146" s="116" t="s">
        <v>206</v>
      </c>
      <c r="B146" s="118">
        <v>110192</v>
      </c>
      <c r="C146" s="118">
        <v>128</v>
      </c>
      <c r="D146" s="118">
        <v>0</v>
      </c>
      <c r="E146" s="118">
        <v>384</v>
      </c>
      <c r="F146" s="118">
        <v>28</v>
      </c>
      <c r="G146" s="118">
        <v>256</v>
      </c>
      <c r="H146" s="118">
        <v>64</v>
      </c>
      <c r="I146" s="118">
        <v>0</v>
      </c>
      <c r="J146" s="118">
        <v>512</v>
      </c>
      <c r="K146" s="118">
        <v>640</v>
      </c>
      <c r="L146" s="118">
        <v>0</v>
      </c>
      <c r="M146" s="118">
        <v>0</v>
      </c>
      <c r="N146" s="119">
        <f>SUM(Table1[[#This Row],[July]:[June]])</f>
        <v>112204</v>
      </c>
    </row>
    <row r="147" spans="1:14" x14ac:dyDescent="0.45">
      <c r="A147" s="116" t="s">
        <v>207</v>
      </c>
      <c r="B147" s="118">
        <v>0</v>
      </c>
      <c r="C147" s="118">
        <v>0</v>
      </c>
      <c r="D147" s="118">
        <v>0</v>
      </c>
      <c r="E147" s="118">
        <v>10</v>
      </c>
      <c r="F147" s="118">
        <v>0</v>
      </c>
      <c r="G147" s="118">
        <v>10</v>
      </c>
      <c r="H147" s="118">
        <v>0</v>
      </c>
      <c r="I147" s="118">
        <v>0</v>
      </c>
      <c r="J147" s="118">
        <v>20</v>
      </c>
      <c r="K147" s="118">
        <v>0</v>
      </c>
      <c r="L147" s="118">
        <v>0</v>
      </c>
      <c r="M147" s="118">
        <v>0</v>
      </c>
      <c r="N147" s="119">
        <f>SUM(Table1[[#This Row],[July]:[June]])</f>
        <v>40</v>
      </c>
    </row>
    <row r="148" spans="1:14" x14ac:dyDescent="0.45">
      <c r="A148" s="116" t="s">
        <v>208</v>
      </c>
      <c r="B148" s="118">
        <v>0</v>
      </c>
      <c r="C148" s="118">
        <v>0</v>
      </c>
      <c r="D148" s="118">
        <v>0</v>
      </c>
      <c r="E148" s="118">
        <v>6000</v>
      </c>
      <c r="F148" s="118">
        <v>3000</v>
      </c>
      <c r="G148" s="118">
        <v>0</v>
      </c>
      <c r="H148" s="118">
        <v>9000</v>
      </c>
      <c r="I148" s="118">
        <v>3000</v>
      </c>
      <c r="J148" s="118">
        <v>3000</v>
      </c>
      <c r="K148" s="118">
        <v>3872</v>
      </c>
      <c r="L148" s="118">
        <v>0</v>
      </c>
      <c r="M148" s="118">
        <v>0</v>
      </c>
      <c r="N148" s="119">
        <f>SUM(Table1[[#This Row],[July]:[June]])</f>
        <v>27872</v>
      </c>
    </row>
    <row r="149" spans="1:14" x14ac:dyDescent="0.45">
      <c r="A149" s="116" t="s">
        <v>209</v>
      </c>
      <c r="B149" s="118">
        <v>0</v>
      </c>
      <c r="C149" s="118">
        <v>0</v>
      </c>
      <c r="D149" s="118">
        <v>0</v>
      </c>
      <c r="E149" s="118">
        <v>0</v>
      </c>
      <c r="F149" s="118">
        <v>0</v>
      </c>
      <c r="G149" s="118">
        <v>0</v>
      </c>
      <c r="H149" s="118">
        <v>12952.52</v>
      </c>
      <c r="I149" s="118">
        <v>5482.23</v>
      </c>
      <c r="J149" s="118">
        <v>0</v>
      </c>
      <c r="K149" s="118">
        <v>0</v>
      </c>
      <c r="L149" s="118">
        <v>0</v>
      </c>
      <c r="M149" s="118">
        <v>0</v>
      </c>
      <c r="N149" s="119">
        <f>SUM(Table1[[#This Row],[July]:[June]])</f>
        <v>18434.75</v>
      </c>
    </row>
    <row r="150" spans="1:14" x14ac:dyDescent="0.45">
      <c r="A150" s="116" t="s">
        <v>210</v>
      </c>
      <c r="B150" s="118">
        <v>0</v>
      </c>
      <c r="C150" s="118">
        <v>0</v>
      </c>
      <c r="D150" s="118">
        <v>1912.5</v>
      </c>
      <c r="E150" s="118">
        <v>69371.5</v>
      </c>
      <c r="F150" s="118">
        <v>2821.5</v>
      </c>
      <c r="G150" s="118">
        <v>3087.34</v>
      </c>
      <c r="H150" s="118">
        <v>50657.25</v>
      </c>
      <c r="I150" s="118">
        <v>3032</v>
      </c>
      <c r="J150" s="118">
        <v>0</v>
      </c>
      <c r="K150" s="118">
        <v>0</v>
      </c>
      <c r="L150" s="118">
        <v>3606.72</v>
      </c>
      <c r="M150" s="118">
        <v>2550</v>
      </c>
      <c r="N150" s="119">
        <f>SUM(Table1[[#This Row],[July]:[June]])</f>
        <v>137038.81</v>
      </c>
    </row>
    <row r="151" spans="1:14" x14ac:dyDescent="0.45">
      <c r="A151" s="116" t="s">
        <v>211</v>
      </c>
      <c r="B151" s="118">
        <v>0</v>
      </c>
      <c r="C151" s="118">
        <v>110111.99</v>
      </c>
      <c r="D151" s="118">
        <v>0</v>
      </c>
      <c r="E151" s="118">
        <v>2995</v>
      </c>
      <c r="F151" s="118">
        <v>0</v>
      </c>
      <c r="G151" s="118">
        <v>0</v>
      </c>
      <c r="H151" s="118">
        <v>0</v>
      </c>
      <c r="I151" s="118">
        <v>0</v>
      </c>
      <c r="J151" s="118">
        <v>0</v>
      </c>
      <c r="K151" s="118">
        <v>0</v>
      </c>
      <c r="L151" s="118">
        <v>0</v>
      </c>
      <c r="M151" s="118">
        <v>0</v>
      </c>
      <c r="N151" s="119">
        <f>SUM(Table1[[#This Row],[July]:[June]])</f>
        <v>113106.99</v>
      </c>
    </row>
    <row r="152" spans="1:14" x14ac:dyDescent="0.45">
      <c r="A152" s="116" t="s">
        <v>212</v>
      </c>
      <c r="B152" s="118">
        <v>25928.75</v>
      </c>
      <c r="C152" s="118">
        <v>22065.5</v>
      </c>
      <c r="D152" s="118">
        <v>2138.5</v>
      </c>
      <c r="E152" s="118">
        <v>767.5</v>
      </c>
      <c r="F152" s="118">
        <v>16431.03</v>
      </c>
      <c r="G152" s="118">
        <v>3009</v>
      </c>
      <c r="H152" s="118">
        <v>13132</v>
      </c>
      <c r="I152" s="118">
        <v>7639.75</v>
      </c>
      <c r="J152" s="118">
        <v>3059.75</v>
      </c>
      <c r="K152" s="118">
        <v>4926.54</v>
      </c>
      <c r="L152" s="118">
        <v>4158.45</v>
      </c>
      <c r="M152" s="118">
        <v>131</v>
      </c>
      <c r="N152" s="119">
        <f>SUM(Table1[[#This Row],[July]:[June]])</f>
        <v>103387.76999999999</v>
      </c>
    </row>
    <row r="153" spans="1:14" x14ac:dyDescent="0.45">
      <c r="A153" s="116" t="s">
        <v>213</v>
      </c>
      <c r="B153" s="118">
        <v>0</v>
      </c>
      <c r="C153" s="118">
        <v>534.89</v>
      </c>
      <c r="D153" s="118">
        <v>0</v>
      </c>
      <c r="E153" s="118">
        <v>0</v>
      </c>
      <c r="F153" s="118">
        <v>0</v>
      </c>
      <c r="G153" s="118">
        <v>0</v>
      </c>
      <c r="H153" s="118">
        <v>0</v>
      </c>
      <c r="I153" s="118">
        <v>299</v>
      </c>
      <c r="J153" s="118">
        <v>299</v>
      </c>
      <c r="K153" s="118">
        <v>350.1</v>
      </c>
      <c r="L153" s="118">
        <v>299</v>
      </c>
      <c r="M153" s="118">
        <v>299</v>
      </c>
      <c r="N153" s="119">
        <f>SUM(Table1[[#This Row],[July]:[June]])</f>
        <v>2080.9899999999998</v>
      </c>
    </row>
    <row r="154" spans="1:14" x14ac:dyDescent="0.45">
      <c r="A154" s="116" t="s">
        <v>214</v>
      </c>
      <c r="B154" s="118">
        <v>290.93</v>
      </c>
      <c r="C154" s="118">
        <v>598</v>
      </c>
      <c r="D154" s="118">
        <v>0</v>
      </c>
      <c r="E154" s="118">
        <v>299</v>
      </c>
      <c r="F154" s="118">
        <v>299</v>
      </c>
      <c r="G154" s="118">
        <v>299</v>
      </c>
      <c r="H154" s="118">
        <v>299</v>
      </c>
      <c r="I154" s="118">
        <v>0</v>
      </c>
      <c r="J154" s="118">
        <v>597.24</v>
      </c>
      <c r="K154" s="118">
        <v>0</v>
      </c>
      <c r="L154" s="118">
        <v>0</v>
      </c>
      <c r="M154" s="118">
        <v>0</v>
      </c>
      <c r="N154" s="119">
        <f>SUM(Table1[[#This Row],[July]:[June]])</f>
        <v>2682.17</v>
      </c>
    </row>
    <row r="155" spans="1:14" x14ac:dyDescent="0.45">
      <c r="A155" s="116" t="s">
        <v>215</v>
      </c>
      <c r="B155" s="118">
        <v>206.03</v>
      </c>
      <c r="C155" s="118">
        <v>8770.44</v>
      </c>
      <c r="D155" s="118">
        <v>0</v>
      </c>
      <c r="E155" s="118">
        <v>0</v>
      </c>
      <c r="F155" s="118">
        <v>1002</v>
      </c>
      <c r="G155" s="118">
        <v>0</v>
      </c>
      <c r="H155" s="118">
        <v>93.8</v>
      </c>
      <c r="I155" s="118">
        <v>13</v>
      </c>
      <c r="J155" s="118">
        <v>0</v>
      </c>
      <c r="K155" s="118">
        <v>0</v>
      </c>
      <c r="L155" s="118">
        <v>0</v>
      </c>
      <c r="M155" s="118">
        <v>0</v>
      </c>
      <c r="N155" s="119">
        <f>SUM(Table1[[#This Row],[July]:[June]])</f>
        <v>10085.27</v>
      </c>
    </row>
    <row r="156" spans="1:14" x14ac:dyDescent="0.45">
      <c r="A156" s="116" t="s">
        <v>216</v>
      </c>
      <c r="B156" s="118">
        <v>0</v>
      </c>
      <c r="C156" s="118">
        <v>682.5</v>
      </c>
      <c r="D156" s="118">
        <v>0</v>
      </c>
      <c r="E156" s="118">
        <v>0</v>
      </c>
      <c r="F156" s="118">
        <v>0</v>
      </c>
      <c r="G156" s="118">
        <v>0</v>
      </c>
      <c r="H156" s="118">
        <v>0</v>
      </c>
      <c r="I156" s="118">
        <v>0</v>
      </c>
      <c r="J156" s="118">
        <v>0</v>
      </c>
      <c r="K156" s="118">
        <v>458.31</v>
      </c>
      <c r="L156" s="118">
        <v>0</v>
      </c>
      <c r="M156" s="118">
        <v>15000</v>
      </c>
      <c r="N156" s="119">
        <f>SUM(Table1[[#This Row],[July]:[June]])</f>
        <v>16140.81</v>
      </c>
    </row>
    <row r="157" spans="1:14" x14ac:dyDescent="0.45">
      <c r="A157" s="116" t="s">
        <v>217</v>
      </c>
      <c r="B157" s="118">
        <v>0</v>
      </c>
      <c r="C157" s="118">
        <v>0</v>
      </c>
      <c r="D157" s="118">
        <v>0</v>
      </c>
      <c r="E157" s="118">
        <v>0</v>
      </c>
      <c r="F157" s="118">
        <v>0</v>
      </c>
      <c r="G157" s="118">
        <v>0</v>
      </c>
      <c r="H157" s="118">
        <v>0</v>
      </c>
      <c r="I157" s="118">
        <v>16100</v>
      </c>
      <c r="J157" s="118">
        <v>0</v>
      </c>
      <c r="K157" s="118">
        <v>0</v>
      </c>
      <c r="L157" s="118">
        <v>0</v>
      </c>
      <c r="M157" s="118">
        <v>7157</v>
      </c>
      <c r="N157" s="119">
        <f>SUM(Table1[[#This Row],[July]:[June]])</f>
        <v>23257</v>
      </c>
    </row>
    <row r="158" spans="1:14" x14ac:dyDescent="0.45">
      <c r="A158" s="116" t="s">
        <v>218</v>
      </c>
      <c r="B158" s="118">
        <v>22732.99</v>
      </c>
      <c r="C158" s="118">
        <v>49914.35</v>
      </c>
      <c r="D158" s="118">
        <v>0</v>
      </c>
      <c r="E158" s="118">
        <v>0</v>
      </c>
      <c r="F158" s="118">
        <v>0</v>
      </c>
      <c r="G158" s="118">
        <v>0</v>
      </c>
      <c r="H158" s="118">
        <v>0</v>
      </c>
      <c r="I158" s="118">
        <v>7000</v>
      </c>
      <c r="J158" s="118">
        <v>4318.18</v>
      </c>
      <c r="K158" s="118">
        <v>0</v>
      </c>
      <c r="L158" s="118">
        <v>4754</v>
      </c>
      <c r="M158" s="118">
        <v>0</v>
      </c>
      <c r="N158" s="119">
        <f>SUM(Table1[[#This Row],[July]:[June]])</f>
        <v>88719.51999999999</v>
      </c>
    </row>
    <row r="159" spans="1:14" x14ac:dyDescent="0.45">
      <c r="A159" s="116" t="s">
        <v>219</v>
      </c>
      <c r="B159" s="118">
        <v>0</v>
      </c>
      <c r="C159" s="118">
        <v>0</v>
      </c>
      <c r="D159" s="118">
        <v>31572.15</v>
      </c>
      <c r="E159" s="118">
        <v>0</v>
      </c>
      <c r="F159" s="118">
        <v>0</v>
      </c>
      <c r="G159" s="118">
        <v>0</v>
      </c>
      <c r="H159" s="118">
        <v>0</v>
      </c>
      <c r="I159" s="118">
        <v>0</v>
      </c>
      <c r="J159" s="118">
        <v>0</v>
      </c>
      <c r="K159" s="118">
        <v>0</v>
      </c>
      <c r="L159" s="118">
        <v>0</v>
      </c>
      <c r="M159" s="118">
        <v>0</v>
      </c>
      <c r="N159" s="119">
        <f>SUM(Table1[[#This Row],[July]:[June]])</f>
        <v>31572.15</v>
      </c>
    </row>
    <row r="160" spans="1:14" x14ac:dyDescent="0.45">
      <c r="A160" s="116" t="s">
        <v>220</v>
      </c>
      <c r="B160" s="118">
        <v>32000</v>
      </c>
      <c r="C160" s="118">
        <v>0</v>
      </c>
      <c r="D160" s="118">
        <v>0</v>
      </c>
      <c r="E160" s="118">
        <v>0</v>
      </c>
      <c r="F160" s="118">
        <v>0</v>
      </c>
      <c r="G160" s="118">
        <v>0</v>
      </c>
      <c r="H160" s="118">
        <v>18600</v>
      </c>
      <c r="I160" s="118">
        <v>6800.09</v>
      </c>
      <c r="J160" s="118">
        <v>0</v>
      </c>
      <c r="K160" s="118">
        <v>1084</v>
      </c>
      <c r="L160" s="118">
        <v>0</v>
      </c>
      <c r="M160" s="118">
        <v>0</v>
      </c>
      <c r="N160" s="119">
        <f>SUM(Table1[[#This Row],[July]:[June]])</f>
        <v>58484.09</v>
      </c>
    </row>
    <row r="161" spans="1:14" x14ac:dyDescent="0.45">
      <c r="A161" s="116" t="s">
        <v>221</v>
      </c>
      <c r="B161" s="118">
        <v>0</v>
      </c>
      <c r="C161" s="118">
        <v>604</v>
      </c>
      <c r="D161" s="118">
        <v>213</v>
      </c>
      <c r="E161" s="118">
        <v>0</v>
      </c>
      <c r="F161" s="118">
        <v>0</v>
      </c>
      <c r="G161" s="118">
        <v>0</v>
      </c>
      <c r="H161" s="118">
        <v>0</v>
      </c>
      <c r="I161" s="118">
        <v>0</v>
      </c>
      <c r="J161" s="118">
        <v>0</v>
      </c>
      <c r="K161" s="118">
        <v>0</v>
      </c>
      <c r="L161" s="118">
        <v>0</v>
      </c>
      <c r="M161" s="118">
        <v>0</v>
      </c>
      <c r="N161" s="119">
        <f>SUM(Table1[[#This Row],[July]:[June]])</f>
        <v>817</v>
      </c>
    </row>
    <row r="162" spans="1:14" x14ac:dyDescent="0.45">
      <c r="A162" s="116" t="s">
        <v>222</v>
      </c>
      <c r="B162" s="118">
        <v>350.11</v>
      </c>
      <c r="C162" s="118">
        <v>1619.72</v>
      </c>
      <c r="D162" s="118">
        <v>3640.43</v>
      </c>
      <c r="E162" s="118">
        <v>1006.6</v>
      </c>
      <c r="F162" s="118">
        <v>12</v>
      </c>
      <c r="G162" s="118">
        <v>1066</v>
      </c>
      <c r="H162" s="118">
        <v>22947.19</v>
      </c>
      <c r="I162" s="118">
        <v>82912.75</v>
      </c>
      <c r="J162" s="118">
        <v>7298.42</v>
      </c>
      <c r="K162" s="118">
        <v>12584.28</v>
      </c>
      <c r="L162" s="118">
        <v>752</v>
      </c>
      <c r="M162" s="118">
        <v>58151.91</v>
      </c>
      <c r="N162" s="119">
        <f>SUM(Table1[[#This Row],[July]:[June]])</f>
        <v>192341.41</v>
      </c>
    </row>
    <row r="163" spans="1:14" x14ac:dyDescent="0.45">
      <c r="A163" s="116" t="s">
        <v>223</v>
      </c>
      <c r="B163" s="118">
        <v>0</v>
      </c>
      <c r="C163" s="118">
        <v>0</v>
      </c>
      <c r="D163" s="118">
        <v>58117.91</v>
      </c>
      <c r="E163" s="118">
        <v>0</v>
      </c>
      <c r="F163" s="118">
        <v>0</v>
      </c>
      <c r="G163" s="118">
        <v>0</v>
      </c>
      <c r="H163" s="118">
        <v>0</v>
      </c>
      <c r="I163" s="118">
        <v>23602.82</v>
      </c>
      <c r="J163" s="118">
        <v>0</v>
      </c>
      <c r="K163" s="118">
        <v>0</v>
      </c>
      <c r="L163" s="118">
        <v>0</v>
      </c>
      <c r="M163" s="118">
        <v>0</v>
      </c>
      <c r="N163" s="119">
        <f>SUM(Table1[[#This Row],[July]:[June]])</f>
        <v>81720.73000000001</v>
      </c>
    </row>
    <row r="164" spans="1:14" x14ac:dyDescent="0.45">
      <c r="A164" s="116" t="s">
        <v>224</v>
      </c>
      <c r="B164" s="118">
        <v>0</v>
      </c>
      <c r="C164" s="118">
        <v>0</v>
      </c>
      <c r="D164" s="118">
        <v>0</v>
      </c>
      <c r="E164" s="118">
        <v>0</v>
      </c>
      <c r="F164" s="118">
        <v>128000</v>
      </c>
      <c r="G164" s="118">
        <v>33000</v>
      </c>
      <c r="H164" s="118">
        <v>0</v>
      </c>
      <c r="I164" s="118">
        <v>0</v>
      </c>
      <c r="J164" s="118">
        <v>0</v>
      </c>
      <c r="K164" s="118">
        <v>0</v>
      </c>
      <c r="L164" s="118">
        <v>0</v>
      </c>
      <c r="M164" s="118">
        <v>0</v>
      </c>
      <c r="N164" s="119">
        <f>SUM(Table1[[#This Row],[July]:[June]])</f>
        <v>161000</v>
      </c>
    </row>
    <row r="165" spans="1:14" x14ac:dyDescent="0.45">
      <c r="A165" s="116" t="s">
        <v>225</v>
      </c>
      <c r="B165" s="118">
        <v>150000</v>
      </c>
      <c r="C165" s="118">
        <v>8490.67</v>
      </c>
      <c r="D165" s="118">
        <v>322490.15000000002</v>
      </c>
      <c r="E165" s="118">
        <v>26199.59</v>
      </c>
      <c r="F165" s="118">
        <v>100010.81</v>
      </c>
      <c r="G165" s="120">
        <v>1111000</v>
      </c>
      <c r="H165" s="118">
        <v>68359.47</v>
      </c>
      <c r="I165" s="118">
        <v>151000</v>
      </c>
      <c r="J165" s="118">
        <v>71473.14</v>
      </c>
      <c r="K165" s="118">
        <v>13360</v>
      </c>
      <c r="L165" s="118">
        <v>17931</v>
      </c>
      <c r="M165" s="118">
        <v>2057.9299999999998</v>
      </c>
      <c r="N165" s="119">
        <f>SUM(Table1[[#This Row],[July]:[June]])</f>
        <v>2042372.76</v>
      </c>
    </row>
    <row r="166" spans="1:14" x14ac:dyDescent="0.45">
      <c r="A166" s="116" t="s">
        <v>226</v>
      </c>
      <c r="B166" s="118">
        <v>1770.5</v>
      </c>
      <c r="C166" s="118">
        <v>0</v>
      </c>
      <c r="D166" s="118">
        <v>0</v>
      </c>
      <c r="E166" s="118">
        <v>0</v>
      </c>
      <c r="F166" s="118">
        <v>0</v>
      </c>
      <c r="G166" s="118">
        <v>0</v>
      </c>
      <c r="H166" s="118">
        <v>0</v>
      </c>
      <c r="I166" s="118">
        <v>0</v>
      </c>
      <c r="J166" s="118">
        <v>0</v>
      </c>
      <c r="K166" s="118">
        <v>0</v>
      </c>
      <c r="L166" s="118">
        <v>0</v>
      </c>
      <c r="M166" s="118">
        <v>0</v>
      </c>
      <c r="N166" s="119">
        <f>SUM(Table1[[#This Row],[July]:[June]])</f>
        <v>1770.5</v>
      </c>
    </row>
    <row r="167" spans="1:14" x14ac:dyDescent="0.45">
      <c r="A167" s="116" t="s">
        <v>227</v>
      </c>
      <c r="B167" s="118">
        <v>1870.05</v>
      </c>
      <c r="C167" s="118">
        <v>0</v>
      </c>
      <c r="D167" s="118">
        <v>0</v>
      </c>
      <c r="E167" s="118">
        <v>0</v>
      </c>
      <c r="F167" s="118">
        <v>0</v>
      </c>
      <c r="G167" s="118">
        <v>0</v>
      </c>
      <c r="H167" s="118">
        <v>0</v>
      </c>
      <c r="I167" s="118">
        <v>0</v>
      </c>
      <c r="J167" s="118">
        <v>0</v>
      </c>
      <c r="K167" s="118">
        <v>0</v>
      </c>
      <c r="L167" s="118">
        <v>0</v>
      </c>
      <c r="M167" s="118">
        <v>0</v>
      </c>
      <c r="N167" s="119">
        <f>SUM(Table1[[#This Row],[July]:[June]])</f>
        <v>1870.05</v>
      </c>
    </row>
    <row r="168" spans="1:14" x14ac:dyDescent="0.45">
      <c r="A168" s="121" t="s">
        <v>228</v>
      </c>
      <c r="B168" s="122">
        <f>SUM(Table1[July])</f>
        <v>2548170.9699999997</v>
      </c>
      <c r="C168" s="122">
        <f>SUM(Table1[August])</f>
        <v>938705.5199999999</v>
      </c>
      <c r="D168" s="122">
        <f>SUM(Table1[September])</f>
        <v>1052227.9600000002</v>
      </c>
      <c r="E168" s="122">
        <f>SUM(Table1[October])</f>
        <v>1268629.05</v>
      </c>
      <c r="F168" s="122">
        <f>SUM(Table1[November])</f>
        <v>1535041.6600000001</v>
      </c>
      <c r="G168" s="122">
        <f>SUM(Table1[December])</f>
        <v>1711127.0699999998</v>
      </c>
      <c r="H168" s="122">
        <f>SUM(Table1[January])</f>
        <v>816247.44</v>
      </c>
      <c r="I168" s="122">
        <f>SUM(Table1[February])</f>
        <v>1297023.7100000002</v>
      </c>
      <c r="J168" s="122">
        <f>SUM(Table1[March])</f>
        <v>815907.6</v>
      </c>
      <c r="K168" s="122">
        <f>SUM(Table1[April])</f>
        <v>440686.30999999994</v>
      </c>
      <c r="L168" s="122">
        <f>SUM(Table1[May])</f>
        <v>295989.62999999995</v>
      </c>
      <c r="M168" s="122">
        <f>SUM(Table1[June])</f>
        <v>509305.36999999994</v>
      </c>
      <c r="N168" s="123">
        <f>SUM(B168:M168)</f>
        <v>13229062.290000001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6BBA-1AE0-4B4C-8EFA-DE06CE5045E3}">
  <dimension ref="A1:N460"/>
  <sheetViews>
    <sheetView workbookViewId="0">
      <selection activeCell="D24" sqref="D24"/>
    </sheetView>
  </sheetViews>
  <sheetFormatPr defaultRowHeight="14.25" x14ac:dyDescent="0.45"/>
  <cols>
    <col min="1" max="1" width="33.19921875" style="116" customWidth="1"/>
    <col min="2" max="2" width="15.46484375" style="116" customWidth="1"/>
    <col min="3" max="3" width="16.86328125" style="116" customWidth="1"/>
    <col min="4" max="4" width="15" style="116" customWidth="1"/>
    <col min="5" max="5" width="15.46484375" style="116" customWidth="1"/>
    <col min="6" max="6" width="15.19921875" style="116" customWidth="1"/>
    <col min="7" max="7" width="15.33203125" style="116" customWidth="1"/>
    <col min="8" max="8" width="16.6640625" style="116" customWidth="1"/>
    <col min="9" max="9" width="15.46484375" style="116" customWidth="1"/>
    <col min="10" max="10" width="17.1328125" style="116" customWidth="1"/>
    <col min="11" max="11" width="18.1328125" style="116" customWidth="1"/>
    <col min="12" max="12" width="13.86328125" style="116" customWidth="1"/>
    <col min="13" max="13" width="12.6640625" style="116" customWidth="1"/>
    <col min="14" max="14" width="14.33203125" style="116" customWidth="1"/>
  </cols>
  <sheetData>
    <row r="1" spans="1:14" x14ac:dyDescent="0.45">
      <c r="A1" s="128" t="s">
        <v>359</v>
      </c>
      <c r="B1" s="129" t="s">
        <v>360</v>
      </c>
      <c r="C1" s="129" t="s">
        <v>55</v>
      </c>
      <c r="D1" s="129" t="s">
        <v>54</v>
      </c>
      <c r="E1" s="129" t="s">
        <v>361</v>
      </c>
      <c r="F1" s="129" t="s">
        <v>362</v>
      </c>
      <c r="G1" s="129" t="s">
        <v>363</v>
      </c>
      <c r="H1" s="129" t="s">
        <v>364</v>
      </c>
      <c r="I1" s="129" t="s">
        <v>365</v>
      </c>
      <c r="J1" s="129" t="s">
        <v>366</v>
      </c>
      <c r="K1" s="129" t="s">
        <v>367</v>
      </c>
      <c r="L1" s="129" t="s">
        <v>368</v>
      </c>
      <c r="M1" s="129" t="s">
        <v>45</v>
      </c>
      <c r="N1" s="129" t="s">
        <v>228</v>
      </c>
    </row>
    <row r="2" spans="1:14" x14ac:dyDescent="0.45">
      <c r="A2" s="128" t="s">
        <v>369</v>
      </c>
      <c r="B2" s="129">
        <v>0</v>
      </c>
      <c r="C2" s="129">
        <v>0</v>
      </c>
      <c r="D2" s="129">
        <v>-403.2</v>
      </c>
      <c r="E2" s="129">
        <v>0</v>
      </c>
      <c r="F2" s="129">
        <v>403.2</v>
      </c>
      <c r="G2" s="129">
        <v>0</v>
      </c>
      <c r="H2" s="129">
        <v>27.13</v>
      </c>
      <c r="I2" s="129">
        <v>20</v>
      </c>
      <c r="J2" s="129">
        <v>0</v>
      </c>
      <c r="K2" s="129">
        <v>0</v>
      </c>
      <c r="L2" s="129">
        <v>0</v>
      </c>
      <c r="M2" s="129">
        <v>0</v>
      </c>
      <c r="N2" s="129">
        <f>SUM(B2:M2)</f>
        <v>47.129999999999995</v>
      </c>
    </row>
    <row r="3" spans="1:14" x14ac:dyDescent="0.45">
      <c r="A3" s="128" t="s">
        <v>370</v>
      </c>
      <c r="B3" s="129">
        <v>0</v>
      </c>
      <c r="C3" s="129">
        <v>384.5</v>
      </c>
      <c r="D3" s="129">
        <v>0</v>
      </c>
      <c r="E3" s="129">
        <v>0</v>
      </c>
      <c r="F3" s="129">
        <v>159</v>
      </c>
      <c r="G3" s="129">
        <v>0</v>
      </c>
      <c r="H3" s="129">
        <v>0</v>
      </c>
      <c r="I3" s="129">
        <v>0</v>
      </c>
      <c r="J3" s="129">
        <v>0</v>
      </c>
      <c r="K3" s="129"/>
      <c r="L3" s="129">
        <v>175</v>
      </c>
      <c r="M3" s="129">
        <v>0</v>
      </c>
      <c r="N3" s="129">
        <f t="shared" ref="N3:N66" si="0">SUM(B3:M3)</f>
        <v>718.5</v>
      </c>
    </row>
    <row r="4" spans="1:14" x14ac:dyDescent="0.45">
      <c r="A4" s="128" t="s">
        <v>371</v>
      </c>
      <c r="B4" s="129">
        <v>499</v>
      </c>
      <c r="C4" s="129">
        <v>90</v>
      </c>
      <c r="D4" s="129">
        <v>0</v>
      </c>
      <c r="E4" s="129">
        <v>0</v>
      </c>
      <c r="F4" s="129">
        <v>295</v>
      </c>
      <c r="G4" s="129">
        <v>2138.67</v>
      </c>
      <c r="H4" s="129">
        <v>99.8</v>
      </c>
      <c r="I4" s="129">
        <v>99.8</v>
      </c>
      <c r="J4" s="129">
        <v>5574</v>
      </c>
      <c r="K4" s="129">
        <v>1270.8</v>
      </c>
      <c r="L4" s="129">
        <v>0</v>
      </c>
      <c r="M4" s="129">
        <v>0</v>
      </c>
      <c r="N4" s="129">
        <f t="shared" si="0"/>
        <v>10067.07</v>
      </c>
    </row>
    <row r="5" spans="1:14" x14ac:dyDescent="0.45">
      <c r="A5" s="128" t="s">
        <v>372</v>
      </c>
      <c r="B5" s="129">
        <v>405</v>
      </c>
      <c r="C5" s="129">
        <v>0</v>
      </c>
      <c r="D5" s="129">
        <v>0</v>
      </c>
      <c r="E5" s="129">
        <v>411.15</v>
      </c>
      <c r="F5" s="129">
        <v>0</v>
      </c>
      <c r="G5" s="129">
        <v>6624.8</v>
      </c>
      <c r="H5" s="129">
        <v>684.6</v>
      </c>
      <c r="I5" s="129">
        <v>684.6</v>
      </c>
      <c r="J5" s="129">
        <v>792</v>
      </c>
      <c r="K5" s="129">
        <v>367.82</v>
      </c>
      <c r="L5" s="129">
        <v>390</v>
      </c>
      <c r="M5" s="129">
        <v>134.96</v>
      </c>
      <c r="N5" s="129">
        <f t="shared" si="0"/>
        <v>10494.929999999998</v>
      </c>
    </row>
    <row r="6" spans="1:14" x14ac:dyDescent="0.45">
      <c r="A6" s="128" t="s">
        <v>373</v>
      </c>
      <c r="B6" s="129">
        <v>11</v>
      </c>
      <c r="C6" s="129">
        <v>0</v>
      </c>
      <c r="D6" s="129">
        <v>0</v>
      </c>
      <c r="E6" s="129">
        <v>0</v>
      </c>
      <c r="F6" s="129">
        <v>0</v>
      </c>
      <c r="G6" s="129">
        <v>0</v>
      </c>
      <c r="H6" s="129">
        <v>0</v>
      </c>
      <c r="I6" s="129">
        <v>0</v>
      </c>
      <c r="J6" s="129">
        <v>0</v>
      </c>
      <c r="K6" s="129">
        <v>0</v>
      </c>
      <c r="L6" s="129">
        <v>73.75</v>
      </c>
      <c r="M6" s="129">
        <v>0</v>
      </c>
      <c r="N6" s="129">
        <f t="shared" si="0"/>
        <v>84.75</v>
      </c>
    </row>
    <row r="7" spans="1:14" x14ac:dyDescent="0.45">
      <c r="A7" s="128" t="s">
        <v>374</v>
      </c>
      <c r="B7" s="129">
        <v>13.8</v>
      </c>
      <c r="C7" s="129">
        <v>0</v>
      </c>
      <c r="D7" s="129">
        <v>0</v>
      </c>
      <c r="E7" s="129">
        <v>0</v>
      </c>
      <c r="F7" s="129">
        <v>15.06</v>
      </c>
      <c r="G7" s="129">
        <v>93.3</v>
      </c>
      <c r="H7" s="129">
        <v>0</v>
      </c>
      <c r="I7" s="129">
        <v>0</v>
      </c>
      <c r="J7" s="129">
        <v>0</v>
      </c>
      <c r="K7" s="129">
        <v>0</v>
      </c>
      <c r="L7" s="129">
        <v>43.4</v>
      </c>
      <c r="M7" s="129">
        <v>0</v>
      </c>
      <c r="N7" s="129">
        <f t="shared" si="0"/>
        <v>165.56</v>
      </c>
    </row>
    <row r="8" spans="1:14" x14ac:dyDescent="0.45">
      <c r="A8" s="128" t="s">
        <v>375</v>
      </c>
      <c r="B8" s="129">
        <v>10</v>
      </c>
      <c r="C8" s="129">
        <v>0</v>
      </c>
      <c r="D8" s="129">
        <v>0</v>
      </c>
      <c r="E8" s="129">
        <v>0</v>
      </c>
      <c r="F8" s="129">
        <v>645.20000000000005</v>
      </c>
      <c r="G8" s="129">
        <v>15.06</v>
      </c>
      <c r="H8" s="129">
        <v>0</v>
      </c>
      <c r="I8" s="129">
        <v>10</v>
      </c>
      <c r="J8" s="129">
        <v>10</v>
      </c>
      <c r="K8" s="129">
        <v>10</v>
      </c>
      <c r="L8" s="129">
        <v>10</v>
      </c>
      <c r="M8" s="129">
        <v>10</v>
      </c>
      <c r="N8" s="129">
        <f t="shared" si="0"/>
        <v>720.26</v>
      </c>
    </row>
    <row r="9" spans="1:14" x14ac:dyDescent="0.45">
      <c r="A9" s="128" t="s">
        <v>376</v>
      </c>
      <c r="B9" s="129">
        <v>0</v>
      </c>
      <c r="C9" s="129">
        <v>0</v>
      </c>
      <c r="D9" s="129">
        <v>0</v>
      </c>
      <c r="E9" s="129">
        <v>0</v>
      </c>
      <c r="F9" s="129">
        <v>125</v>
      </c>
      <c r="G9" s="129">
        <v>0</v>
      </c>
      <c r="H9" s="129">
        <v>0</v>
      </c>
      <c r="I9" s="129">
        <v>0</v>
      </c>
      <c r="J9" s="129">
        <v>0</v>
      </c>
      <c r="K9" s="129">
        <v>0</v>
      </c>
      <c r="L9" s="129">
        <v>0</v>
      </c>
      <c r="M9" s="129">
        <v>0</v>
      </c>
      <c r="N9" s="129">
        <f t="shared" si="0"/>
        <v>125</v>
      </c>
    </row>
    <row r="10" spans="1:14" x14ac:dyDescent="0.45">
      <c r="A10" s="128" t="s">
        <v>62</v>
      </c>
      <c r="B10" s="129">
        <v>257</v>
      </c>
      <c r="C10" s="129">
        <v>916.8</v>
      </c>
      <c r="D10" s="129">
        <v>308</v>
      </c>
      <c r="E10" s="129">
        <v>166.5</v>
      </c>
      <c r="F10" s="129">
        <v>4130.09</v>
      </c>
      <c r="G10" s="129">
        <v>4500.2</v>
      </c>
      <c r="H10" s="129">
        <v>0</v>
      </c>
      <c r="I10" s="129">
        <v>501.07</v>
      </c>
      <c r="J10" s="129">
        <v>9743.1999999999989</v>
      </c>
      <c r="K10" s="129">
        <v>1218.4000000000001</v>
      </c>
      <c r="L10" s="129">
        <v>2006.82</v>
      </c>
      <c r="M10" s="129">
        <v>1175.56</v>
      </c>
      <c r="N10" s="129">
        <f t="shared" si="0"/>
        <v>24923.640000000003</v>
      </c>
    </row>
    <row r="11" spans="1:14" x14ac:dyDescent="0.45">
      <c r="A11" s="128" t="s">
        <v>377</v>
      </c>
      <c r="B11" s="129">
        <v>0</v>
      </c>
      <c r="C11" s="129">
        <v>10000</v>
      </c>
      <c r="D11" s="129">
        <v>0</v>
      </c>
      <c r="E11" s="129">
        <v>13420.25</v>
      </c>
      <c r="F11" s="129">
        <v>1004</v>
      </c>
      <c r="G11" s="129">
        <v>0</v>
      </c>
      <c r="H11" s="129">
        <v>0</v>
      </c>
      <c r="I11" s="129">
        <v>0</v>
      </c>
      <c r="J11" s="129">
        <v>0</v>
      </c>
      <c r="K11" s="129">
        <v>0</v>
      </c>
      <c r="L11" s="129">
        <v>0</v>
      </c>
      <c r="M11" s="129">
        <v>0</v>
      </c>
      <c r="N11" s="129">
        <f t="shared" si="0"/>
        <v>24424.25</v>
      </c>
    </row>
    <row r="12" spans="1:14" x14ac:dyDescent="0.45">
      <c r="A12" s="128" t="s">
        <v>378</v>
      </c>
      <c r="B12" s="129">
        <v>5950.13</v>
      </c>
      <c r="C12" s="129">
        <v>574.13</v>
      </c>
      <c r="D12" s="129">
        <v>259.87</v>
      </c>
      <c r="E12" s="129">
        <v>640.74</v>
      </c>
      <c r="F12" s="129">
        <v>4539.47</v>
      </c>
      <c r="G12" s="129">
        <v>798.5</v>
      </c>
      <c r="H12" s="129">
        <v>0</v>
      </c>
      <c r="I12" s="129">
        <v>1143.3399999999999</v>
      </c>
      <c r="J12" s="129">
        <v>101.45</v>
      </c>
      <c r="K12" s="129">
        <v>1962.01</v>
      </c>
      <c r="L12" s="129">
        <v>2041.06</v>
      </c>
      <c r="M12" s="129">
        <v>78.3</v>
      </c>
      <c r="N12" s="129">
        <f t="shared" si="0"/>
        <v>18089</v>
      </c>
    </row>
    <row r="13" spans="1:14" x14ac:dyDescent="0.45">
      <c r="A13" s="128" t="s">
        <v>379</v>
      </c>
      <c r="B13" s="129">
        <v>1470.5</v>
      </c>
      <c r="C13" s="129">
        <v>1934.97</v>
      </c>
      <c r="D13" s="129">
        <v>866.75</v>
      </c>
      <c r="E13" s="129">
        <v>1635.48</v>
      </c>
      <c r="F13" s="129">
        <v>840.48</v>
      </c>
      <c r="G13" s="129">
        <v>3541.06</v>
      </c>
      <c r="H13" s="129">
        <v>0</v>
      </c>
      <c r="I13" s="129">
        <v>1189.48</v>
      </c>
      <c r="J13" s="129">
        <v>816</v>
      </c>
      <c r="K13" s="129">
        <v>1856.18</v>
      </c>
      <c r="L13" s="129">
        <v>1751.15</v>
      </c>
      <c r="M13" s="129">
        <v>2884</v>
      </c>
      <c r="N13" s="129">
        <f t="shared" si="0"/>
        <v>18786.05</v>
      </c>
    </row>
    <row r="14" spans="1:14" x14ac:dyDescent="0.45">
      <c r="A14" s="128" t="s">
        <v>63</v>
      </c>
      <c r="B14" s="129">
        <v>326.97000000000003</v>
      </c>
      <c r="C14" s="129">
        <v>0</v>
      </c>
      <c r="D14" s="129">
        <v>0</v>
      </c>
      <c r="E14" s="129">
        <v>0</v>
      </c>
      <c r="F14" s="129">
        <v>80</v>
      </c>
      <c r="G14" s="129">
        <v>2257.16</v>
      </c>
      <c r="H14" s="129">
        <v>0</v>
      </c>
      <c r="I14" s="129">
        <v>702.9</v>
      </c>
      <c r="J14" s="129">
        <v>0</v>
      </c>
      <c r="K14" s="129">
        <v>0</v>
      </c>
      <c r="L14" s="129">
        <v>1215.5</v>
      </c>
      <c r="M14" s="129">
        <v>0</v>
      </c>
      <c r="N14" s="129">
        <f t="shared" si="0"/>
        <v>4582.5300000000007</v>
      </c>
    </row>
    <row r="15" spans="1:14" x14ac:dyDescent="0.45">
      <c r="A15" s="128" t="s">
        <v>380</v>
      </c>
      <c r="B15" s="129">
        <v>10</v>
      </c>
      <c r="C15" s="129">
        <v>0</v>
      </c>
      <c r="D15" s="129">
        <v>0</v>
      </c>
      <c r="E15" s="129">
        <v>355</v>
      </c>
      <c r="F15" s="129">
        <v>0</v>
      </c>
      <c r="G15" s="129">
        <v>251.5</v>
      </c>
      <c r="H15" s="129">
        <v>0</v>
      </c>
      <c r="I15" s="129">
        <v>44</v>
      </c>
      <c r="J15" s="129">
        <v>30</v>
      </c>
      <c r="K15" s="129">
        <v>511.31</v>
      </c>
      <c r="L15" s="129">
        <v>10</v>
      </c>
      <c r="M15" s="129">
        <v>0</v>
      </c>
      <c r="N15" s="129">
        <f t="shared" si="0"/>
        <v>1211.81</v>
      </c>
    </row>
    <row r="16" spans="1:14" x14ac:dyDescent="0.45">
      <c r="A16" s="128" t="s">
        <v>381</v>
      </c>
      <c r="B16" s="129">
        <v>0</v>
      </c>
      <c r="C16" s="129">
        <v>14000</v>
      </c>
      <c r="D16" s="129">
        <v>0</v>
      </c>
      <c r="E16" s="129">
        <v>0</v>
      </c>
      <c r="F16" s="129">
        <v>0</v>
      </c>
      <c r="G16" s="129">
        <v>0</v>
      </c>
      <c r="H16" s="129">
        <v>0</v>
      </c>
      <c r="I16" s="129">
        <v>0</v>
      </c>
      <c r="J16" s="129">
        <v>0</v>
      </c>
      <c r="K16" s="129">
        <v>789.73</v>
      </c>
      <c r="L16" s="129">
        <v>163.5</v>
      </c>
      <c r="M16" s="129">
        <v>250</v>
      </c>
      <c r="N16" s="129">
        <f t="shared" si="0"/>
        <v>15203.23</v>
      </c>
    </row>
    <row r="17" spans="1:14" x14ac:dyDescent="0.45">
      <c r="A17" s="128" t="s">
        <v>65</v>
      </c>
      <c r="B17" s="129">
        <v>0</v>
      </c>
      <c r="C17" s="129">
        <v>9551.56</v>
      </c>
      <c r="D17" s="129">
        <v>4240.21</v>
      </c>
      <c r="E17" s="129">
        <v>2020.23</v>
      </c>
      <c r="F17" s="129">
        <v>571.51</v>
      </c>
      <c r="G17" s="129">
        <v>10725.1</v>
      </c>
      <c r="H17" s="129">
        <v>0</v>
      </c>
      <c r="I17" s="129">
        <v>0</v>
      </c>
      <c r="J17" s="129">
        <v>2684.17</v>
      </c>
      <c r="K17" s="129">
        <v>1564.23</v>
      </c>
      <c r="L17" s="129">
        <v>12986.95</v>
      </c>
      <c r="M17" s="129">
        <v>1017.5</v>
      </c>
      <c r="N17" s="129">
        <f t="shared" si="0"/>
        <v>45361.46</v>
      </c>
    </row>
    <row r="18" spans="1:14" x14ac:dyDescent="0.45">
      <c r="A18" s="128" t="s">
        <v>382</v>
      </c>
      <c r="B18" s="129">
        <v>22.17</v>
      </c>
      <c r="C18" s="129">
        <v>130.33000000000001</v>
      </c>
      <c r="D18" s="129">
        <v>0</v>
      </c>
      <c r="E18" s="129">
        <v>0</v>
      </c>
      <c r="F18" s="129">
        <v>652</v>
      </c>
      <c r="G18" s="129">
        <v>0</v>
      </c>
      <c r="H18" s="129">
        <v>0</v>
      </c>
      <c r="I18" s="129">
        <v>548.29999999999995</v>
      </c>
      <c r="J18" s="129">
        <v>0</v>
      </c>
      <c r="K18" s="129">
        <v>115.9</v>
      </c>
      <c r="L18" s="129">
        <v>74.400000000000006</v>
      </c>
      <c r="M18" s="129">
        <v>226.56</v>
      </c>
      <c r="N18" s="129">
        <f t="shared" si="0"/>
        <v>1769.66</v>
      </c>
    </row>
    <row r="19" spans="1:14" x14ac:dyDescent="0.45">
      <c r="A19" s="128" t="s">
        <v>383</v>
      </c>
      <c r="B19" s="129">
        <v>0</v>
      </c>
      <c r="C19" s="129">
        <v>0</v>
      </c>
      <c r="D19" s="129">
        <v>0</v>
      </c>
      <c r="E19" s="129">
        <v>0</v>
      </c>
      <c r="F19" s="129">
        <v>0</v>
      </c>
      <c r="G19" s="129">
        <v>211.68</v>
      </c>
      <c r="H19" s="129">
        <v>0</v>
      </c>
      <c r="I19" s="129">
        <v>0</v>
      </c>
      <c r="J19" s="129">
        <v>0</v>
      </c>
      <c r="K19" s="129">
        <v>0</v>
      </c>
      <c r="L19" s="129">
        <v>166.25</v>
      </c>
      <c r="M19" s="129">
        <v>0</v>
      </c>
      <c r="N19" s="129">
        <f t="shared" si="0"/>
        <v>377.93</v>
      </c>
    </row>
    <row r="20" spans="1:14" x14ac:dyDescent="0.45">
      <c r="A20" s="128" t="s">
        <v>384</v>
      </c>
      <c r="B20" s="129">
        <v>0</v>
      </c>
      <c r="C20" s="129">
        <v>3968.28</v>
      </c>
      <c r="D20" s="129">
        <v>59.99</v>
      </c>
      <c r="E20" s="129">
        <v>-229.35</v>
      </c>
      <c r="F20" s="129">
        <v>229.35</v>
      </c>
      <c r="G20" s="129">
        <v>1922.7</v>
      </c>
      <c r="H20" s="129">
        <v>0</v>
      </c>
      <c r="I20" s="129">
        <v>0</v>
      </c>
      <c r="J20" s="129">
        <v>993.4</v>
      </c>
      <c r="K20" s="129">
        <v>1023.23</v>
      </c>
      <c r="L20" s="129">
        <v>0</v>
      </c>
      <c r="M20" s="129">
        <v>295</v>
      </c>
      <c r="N20" s="129">
        <f t="shared" si="0"/>
        <v>8262.6</v>
      </c>
    </row>
    <row r="21" spans="1:14" x14ac:dyDescent="0.45">
      <c r="A21" s="128" t="s">
        <v>66</v>
      </c>
      <c r="B21" s="129">
        <v>0</v>
      </c>
      <c r="C21" s="129">
        <v>0</v>
      </c>
      <c r="D21" s="129">
        <v>0</v>
      </c>
      <c r="E21" s="129">
        <v>16059.84</v>
      </c>
      <c r="F21" s="129">
        <v>0</v>
      </c>
      <c r="G21" s="129">
        <v>0</v>
      </c>
      <c r="H21" s="129">
        <v>0</v>
      </c>
      <c r="I21" s="129">
        <v>5831.13</v>
      </c>
      <c r="J21" s="129">
        <v>1275</v>
      </c>
      <c r="K21" s="129">
        <v>2549.75</v>
      </c>
      <c r="L21" s="129">
        <v>1487.5</v>
      </c>
      <c r="M21" s="129">
        <v>0</v>
      </c>
      <c r="N21" s="129">
        <f t="shared" si="0"/>
        <v>27203.22</v>
      </c>
    </row>
    <row r="22" spans="1:14" x14ac:dyDescent="0.45">
      <c r="A22" s="128" t="s">
        <v>385</v>
      </c>
      <c r="B22" s="129">
        <v>1702.21</v>
      </c>
      <c r="C22" s="129">
        <v>75</v>
      </c>
      <c r="D22" s="129">
        <v>0</v>
      </c>
      <c r="E22" s="129">
        <v>-41.8</v>
      </c>
      <c r="F22" s="129">
        <v>0</v>
      </c>
      <c r="G22" s="129">
        <v>1967.76</v>
      </c>
      <c r="H22" s="129">
        <v>0</v>
      </c>
      <c r="I22" s="129">
        <v>2697.14</v>
      </c>
      <c r="J22" s="129">
        <v>449.2</v>
      </c>
      <c r="K22" s="129"/>
      <c r="L22" s="129">
        <v>232.73</v>
      </c>
      <c r="M22" s="129">
        <v>3261.19</v>
      </c>
      <c r="N22" s="129">
        <f t="shared" si="0"/>
        <v>10343.429999999998</v>
      </c>
    </row>
    <row r="23" spans="1:14" x14ac:dyDescent="0.45">
      <c r="A23" s="128" t="s">
        <v>386</v>
      </c>
      <c r="B23" s="129">
        <v>0</v>
      </c>
      <c r="C23" s="129">
        <v>0</v>
      </c>
      <c r="D23" s="129">
        <v>0</v>
      </c>
      <c r="E23" s="129">
        <v>0</v>
      </c>
      <c r="F23" s="129">
        <v>0</v>
      </c>
      <c r="G23" s="129">
        <v>0</v>
      </c>
      <c r="H23" s="129">
        <v>0</v>
      </c>
      <c r="I23" s="129">
        <v>0</v>
      </c>
      <c r="J23" s="129">
        <v>683.83</v>
      </c>
      <c r="K23" s="129">
        <v>0</v>
      </c>
      <c r="L23" s="129">
        <v>0</v>
      </c>
      <c r="M23" s="129">
        <v>0</v>
      </c>
      <c r="N23" s="129">
        <f t="shared" si="0"/>
        <v>683.83</v>
      </c>
    </row>
    <row r="24" spans="1:14" x14ac:dyDescent="0.45">
      <c r="A24" s="128" t="s">
        <v>387</v>
      </c>
      <c r="B24" s="129">
        <v>0</v>
      </c>
      <c r="C24" s="129">
        <v>0</v>
      </c>
      <c r="D24" s="129">
        <v>0</v>
      </c>
      <c r="E24" s="129">
        <v>0</v>
      </c>
      <c r="F24" s="129">
        <v>74.040000000000006</v>
      </c>
      <c r="G24" s="129">
        <v>0</v>
      </c>
      <c r="H24" s="129">
        <v>0</v>
      </c>
      <c r="I24" s="129">
        <v>0</v>
      </c>
      <c r="J24" s="129">
        <v>391</v>
      </c>
      <c r="K24" s="129">
        <v>0</v>
      </c>
      <c r="L24" s="129">
        <v>0</v>
      </c>
      <c r="M24" s="129">
        <v>0</v>
      </c>
      <c r="N24" s="129">
        <f t="shared" si="0"/>
        <v>465.04</v>
      </c>
    </row>
    <row r="25" spans="1:14" x14ac:dyDescent="0.45">
      <c r="A25" s="128" t="s">
        <v>388</v>
      </c>
      <c r="B25" s="129">
        <v>191.98</v>
      </c>
      <c r="C25" s="129">
        <v>0</v>
      </c>
      <c r="D25" s="129">
        <v>620</v>
      </c>
      <c r="E25" s="129">
        <v>131.88</v>
      </c>
      <c r="F25" s="129">
        <v>0</v>
      </c>
      <c r="G25" s="129">
        <v>0</v>
      </c>
      <c r="H25" s="129">
        <v>0</v>
      </c>
      <c r="I25" s="129">
        <v>0</v>
      </c>
      <c r="J25" s="129">
        <v>0</v>
      </c>
      <c r="K25" s="129">
        <v>0</v>
      </c>
      <c r="L25" s="129">
        <v>0</v>
      </c>
      <c r="M25" s="129">
        <v>0</v>
      </c>
      <c r="N25" s="129">
        <f t="shared" si="0"/>
        <v>943.86</v>
      </c>
    </row>
    <row r="26" spans="1:14" x14ac:dyDescent="0.45">
      <c r="A26" s="128" t="s">
        <v>67</v>
      </c>
      <c r="B26" s="129">
        <v>530</v>
      </c>
      <c r="C26" s="129">
        <v>0</v>
      </c>
      <c r="D26" s="129">
        <v>0</v>
      </c>
      <c r="E26" s="129">
        <v>0</v>
      </c>
      <c r="F26" s="129">
        <v>0</v>
      </c>
      <c r="G26" s="129">
        <v>940.96</v>
      </c>
      <c r="H26" s="129">
        <v>0</v>
      </c>
      <c r="I26" s="129">
        <v>2408</v>
      </c>
      <c r="J26" s="129">
        <v>133.30000000000001</v>
      </c>
      <c r="K26" s="129">
        <v>-231.9</v>
      </c>
      <c r="L26" s="129">
        <v>1989.4</v>
      </c>
      <c r="M26" s="129">
        <v>1214.8</v>
      </c>
      <c r="N26" s="129">
        <f t="shared" si="0"/>
        <v>6984.56</v>
      </c>
    </row>
    <row r="27" spans="1:14" x14ac:dyDescent="0.45">
      <c r="A27" s="128" t="s">
        <v>68</v>
      </c>
      <c r="B27" s="129">
        <v>3050</v>
      </c>
      <c r="C27" s="129">
        <v>0</v>
      </c>
      <c r="D27" s="129">
        <v>0</v>
      </c>
      <c r="E27" s="129">
        <v>178.07</v>
      </c>
      <c r="F27" s="129">
        <v>4491.2</v>
      </c>
      <c r="G27" s="129">
        <v>0</v>
      </c>
      <c r="H27" s="129">
        <v>0</v>
      </c>
      <c r="I27" s="129">
        <v>490</v>
      </c>
      <c r="J27" s="129">
        <v>4245.25</v>
      </c>
      <c r="K27" s="129">
        <v>79.989999999999995</v>
      </c>
      <c r="L27" s="129">
        <v>5207.22</v>
      </c>
      <c r="M27" s="129">
        <v>490</v>
      </c>
      <c r="N27" s="129">
        <f t="shared" si="0"/>
        <v>18231.73</v>
      </c>
    </row>
    <row r="28" spans="1:14" x14ac:dyDescent="0.45">
      <c r="A28" s="128" t="s">
        <v>69</v>
      </c>
      <c r="B28" s="129">
        <v>4716.22</v>
      </c>
      <c r="C28" s="129">
        <v>4878.76</v>
      </c>
      <c r="D28" s="129">
        <v>8126.42</v>
      </c>
      <c r="E28" s="129">
        <v>4485.34</v>
      </c>
      <c r="F28" s="129">
        <v>7431.2999999999993</v>
      </c>
      <c r="G28" s="129">
        <v>8501.14</v>
      </c>
      <c r="H28" s="129">
        <v>0</v>
      </c>
      <c r="I28" s="129">
        <v>1136.81</v>
      </c>
      <c r="J28" s="129">
        <v>-2186.2999999999997</v>
      </c>
      <c r="K28" s="129">
        <v>3108.79</v>
      </c>
      <c r="L28" s="129">
        <v>7090.06</v>
      </c>
      <c r="M28" s="129">
        <v>3827.88</v>
      </c>
      <c r="N28" s="129">
        <f t="shared" si="0"/>
        <v>51116.419999999991</v>
      </c>
    </row>
    <row r="29" spans="1:14" x14ac:dyDescent="0.45">
      <c r="A29" s="128" t="s">
        <v>389</v>
      </c>
      <c r="B29" s="129">
        <v>0</v>
      </c>
      <c r="C29" s="129">
        <v>0</v>
      </c>
      <c r="D29" s="129">
        <v>0</v>
      </c>
      <c r="E29" s="129">
        <v>3208.4</v>
      </c>
      <c r="F29" s="129">
        <v>2025.1699999999998</v>
      </c>
      <c r="G29" s="129">
        <v>664.53</v>
      </c>
      <c r="H29" s="129">
        <v>0</v>
      </c>
      <c r="I29" s="129">
        <v>0</v>
      </c>
      <c r="J29" s="129">
        <v>4194.01</v>
      </c>
      <c r="K29" s="129">
        <v>2195.2400000000002</v>
      </c>
      <c r="L29" s="129">
        <v>16.2</v>
      </c>
      <c r="M29" s="129">
        <v>0</v>
      </c>
      <c r="N29" s="129">
        <f t="shared" si="0"/>
        <v>12303.550000000001</v>
      </c>
    </row>
    <row r="30" spans="1:14" x14ac:dyDescent="0.45">
      <c r="A30" s="128" t="s">
        <v>390</v>
      </c>
      <c r="B30" s="129">
        <v>0</v>
      </c>
      <c r="C30" s="129">
        <v>0</v>
      </c>
      <c r="D30" s="129">
        <v>0</v>
      </c>
      <c r="E30" s="129">
        <v>10</v>
      </c>
      <c r="F30" s="129">
        <v>115.6</v>
      </c>
      <c r="G30" s="129">
        <v>10</v>
      </c>
      <c r="H30" s="129">
        <v>0</v>
      </c>
      <c r="I30" s="129">
        <v>21.45</v>
      </c>
      <c r="J30" s="129">
        <v>0</v>
      </c>
      <c r="K30" s="129">
        <v>222</v>
      </c>
      <c r="L30" s="129">
        <v>0</v>
      </c>
      <c r="M30" s="129">
        <v>0</v>
      </c>
      <c r="N30" s="129">
        <f t="shared" si="0"/>
        <v>379.04999999999995</v>
      </c>
    </row>
    <row r="31" spans="1:14" x14ac:dyDescent="0.45">
      <c r="A31" s="128" t="s">
        <v>391</v>
      </c>
      <c r="B31" s="129">
        <v>0</v>
      </c>
      <c r="C31" s="129">
        <v>0</v>
      </c>
      <c r="D31" s="129">
        <v>0</v>
      </c>
      <c r="E31" s="129">
        <v>0</v>
      </c>
      <c r="F31" s="129">
        <v>0</v>
      </c>
      <c r="G31" s="129">
        <v>0</v>
      </c>
      <c r="H31" s="129">
        <v>0</v>
      </c>
      <c r="I31" s="129">
        <v>204.6</v>
      </c>
      <c r="J31" s="129">
        <v>37.200000000000003</v>
      </c>
      <c r="K31" s="129">
        <v>29.060000000000002</v>
      </c>
      <c r="L31" s="129">
        <v>0</v>
      </c>
      <c r="M31" s="129">
        <v>0</v>
      </c>
      <c r="N31" s="129">
        <f t="shared" si="0"/>
        <v>270.86</v>
      </c>
    </row>
    <row r="32" spans="1:14" x14ac:dyDescent="0.45">
      <c r="A32" s="128" t="s">
        <v>71</v>
      </c>
      <c r="B32" s="129">
        <v>0</v>
      </c>
      <c r="C32" s="129">
        <v>8.94</v>
      </c>
      <c r="D32" s="129">
        <v>728.5</v>
      </c>
      <c r="E32" s="129">
        <v>309</v>
      </c>
      <c r="F32" s="129">
        <v>435</v>
      </c>
      <c r="G32" s="129">
        <v>227.72</v>
      </c>
      <c r="H32" s="129">
        <v>0</v>
      </c>
      <c r="I32" s="129">
        <v>1225</v>
      </c>
      <c r="J32" s="129">
        <v>1109.25</v>
      </c>
      <c r="K32" s="129">
        <v>585.30000000000007</v>
      </c>
      <c r="L32" s="129">
        <v>656</v>
      </c>
      <c r="M32" s="129">
        <v>412.97</v>
      </c>
      <c r="N32" s="129">
        <f t="shared" si="0"/>
        <v>5697.68</v>
      </c>
    </row>
    <row r="33" spans="1:14" x14ac:dyDescent="0.45">
      <c r="A33" s="128" t="s">
        <v>392</v>
      </c>
      <c r="B33" s="129">
        <v>0</v>
      </c>
      <c r="C33" s="129">
        <v>0</v>
      </c>
      <c r="D33" s="129">
        <v>0</v>
      </c>
      <c r="E33" s="129">
        <v>0</v>
      </c>
      <c r="F33" s="129">
        <v>0</v>
      </c>
      <c r="G33" s="129">
        <v>0</v>
      </c>
      <c r="H33" s="129">
        <v>0</v>
      </c>
      <c r="I33" s="129">
        <v>6.2</v>
      </c>
      <c r="J33" s="129">
        <v>0</v>
      </c>
      <c r="K33" s="129">
        <v>0</v>
      </c>
      <c r="L33" s="129">
        <v>0</v>
      </c>
      <c r="M33" s="129">
        <v>0</v>
      </c>
      <c r="N33" s="129">
        <f t="shared" si="0"/>
        <v>6.2</v>
      </c>
    </row>
    <row r="34" spans="1:14" x14ac:dyDescent="0.45">
      <c r="A34" s="128" t="s">
        <v>72</v>
      </c>
      <c r="B34" s="129">
        <v>0</v>
      </c>
      <c r="C34" s="129">
        <v>1858.52</v>
      </c>
      <c r="D34" s="129">
        <v>452.44</v>
      </c>
      <c r="E34" s="129">
        <v>1803.42</v>
      </c>
      <c r="F34" s="129">
        <v>0</v>
      </c>
      <c r="G34" s="129">
        <v>5819.36</v>
      </c>
      <c r="H34" s="129">
        <v>0</v>
      </c>
      <c r="I34" s="129">
        <v>4955.79</v>
      </c>
      <c r="J34" s="129">
        <v>4710.5200000000004</v>
      </c>
      <c r="K34" s="129">
        <v>1522.02</v>
      </c>
      <c r="L34" s="129">
        <v>10734.51</v>
      </c>
      <c r="M34" s="129">
        <v>6895.4400000000005</v>
      </c>
      <c r="N34" s="129">
        <f t="shared" si="0"/>
        <v>38752.020000000004</v>
      </c>
    </row>
    <row r="35" spans="1:14" x14ac:dyDescent="0.45">
      <c r="A35" s="128" t="s">
        <v>393</v>
      </c>
      <c r="B35" s="129">
        <v>5681.4</v>
      </c>
      <c r="C35" s="129">
        <v>5351.77</v>
      </c>
      <c r="D35" s="129">
        <v>4448.8600000000006</v>
      </c>
      <c r="E35" s="129">
        <v>3912.76</v>
      </c>
      <c r="F35" s="129">
        <v>0</v>
      </c>
      <c r="G35" s="129">
        <v>9759.1200000000008</v>
      </c>
      <c r="H35" s="129">
        <v>0</v>
      </c>
      <c r="I35" s="129">
        <v>6246.38</v>
      </c>
      <c r="J35" s="129">
        <v>2475.23</v>
      </c>
      <c r="K35" s="129">
        <v>2020.74</v>
      </c>
      <c r="L35" s="129">
        <v>4729.0600000000004</v>
      </c>
      <c r="M35" s="129">
        <v>2257.5500000000002</v>
      </c>
      <c r="N35" s="129">
        <f t="shared" si="0"/>
        <v>46882.87</v>
      </c>
    </row>
    <row r="36" spans="1:14" x14ac:dyDescent="0.45">
      <c r="A36" s="128" t="s">
        <v>394</v>
      </c>
      <c r="B36" s="129">
        <v>60.51</v>
      </c>
      <c r="C36" s="129">
        <v>1710</v>
      </c>
      <c r="D36" s="129">
        <v>3647.1400000000003</v>
      </c>
      <c r="E36" s="129">
        <v>235</v>
      </c>
      <c r="F36" s="129">
        <v>576.54999999999995</v>
      </c>
      <c r="G36" s="129">
        <v>1679</v>
      </c>
      <c r="H36" s="129">
        <v>0</v>
      </c>
      <c r="I36" s="129">
        <v>460</v>
      </c>
      <c r="J36" s="129">
        <v>1664.78</v>
      </c>
      <c r="K36" s="129">
        <v>2086.1799999999998</v>
      </c>
      <c r="L36" s="129">
        <v>255.38</v>
      </c>
      <c r="M36" s="129">
        <v>360</v>
      </c>
      <c r="N36" s="129">
        <f t="shared" si="0"/>
        <v>12734.54</v>
      </c>
    </row>
    <row r="37" spans="1:14" x14ac:dyDescent="0.45">
      <c r="A37" s="128" t="s">
        <v>395</v>
      </c>
      <c r="B37" s="129">
        <v>139.55000000000001</v>
      </c>
      <c r="C37" s="129">
        <v>0</v>
      </c>
      <c r="D37" s="129">
        <v>0</v>
      </c>
      <c r="E37" s="129">
        <v>0</v>
      </c>
      <c r="F37" s="129">
        <v>273.55</v>
      </c>
      <c r="G37" s="129">
        <v>2163.1999999999998</v>
      </c>
      <c r="H37" s="129">
        <v>0</v>
      </c>
      <c r="I37" s="129">
        <v>738.13</v>
      </c>
      <c r="J37" s="129">
        <v>183.8</v>
      </c>
      <c r="K37" s="129">
        <v>2061.64</v>
      </c>
      <c r="L37" s="129">
        <v>145</v>
      </c>
      <c r="M37" s="129">
        <v>879.2</v>
      </c>
      <c r="N37" s="129">
        <f t="shared" si="0"/>
        <v>6584.07</v>
      </c>
    </row>
    <row r="38" spans="1:14" x14ac:dyDescent="0.45">
      <c r="A38" s="128" t="s">
        <v>396</v>
      </c>
      <c r="B38" s="129">
        <v>0</v>
      </c>
      <c r="C38" s="129">
        <v>0</v>
      </c>
      <c r="D38" s="129">
        <v>0</v>
      </c>
      <c r="E38" s="129">
        <v>0</v>
      </c>
      <c r="F38" s="129">
        <v>0</v>
      </c>
      <c r="G38" s="129">
        <v>74.2</v>
      </c>
      <c r="H38" s="129">
        <v>0</v>
      </c>
      <c r="I38" s="129">
        <v>0</v>
      </c>
      <c r="J38" s="129">
        <v>0</v>
      </c>
      <c r="K38" s="129">
        <v>51</v>
      </c>
      <c r="L38" s="129">
        <v>86.8</v>
      </c>
      <c r="M38" s="129">
        <v>0</v>
      </c>
      <c r="N38" s="129">
        <f t="shared" si="0"/>
        <v>212</v>
      </c>
    </row>
    <row r="39" spans="1:14" x14ac:dyDescent="0.45">
      <c r="A39" s="128" t="s">
        <v>73</v>
      </c>
      <c r="B39" s="129">
        <v>186</v>
      </c>
      <c r="C39" s="129">
        <v>0</v>
      </c>
      <c r="D39" s="129">
        <v>0</v>
      </c>
      <c r="E39" s="129">
        <v>21</v>
      </c>
      <c r="F39" s="129">
        <v>1006.72</v>
      </c>
      <c r="G39" s="129">
        <v>83</v>
      </c>
      <c r="H39" s="129">
        <v>0</v>
      </c>
      <c r="I39" s="129">
        <v>250</v>
      </c>
      <c r="J39" s="129">
        <v>1015.5</v>
      </c>
      <c r="K39" s="129">
        <v>0</v>
      </c>
      <c r="L39" s="129">
        <v>167</v>
      </c>
      <c r="M39" s="129">
        <v>193</v>
      </c>
      <c r="N39" s="129">
        <f t="shared" si="0"/>
        <v>2922.2200000000003</v>
      </c>
    </row>
    <row r="40" spans="1:14" x14ac:dyDescent="0.45">
      <c r="A40" s="128" t="s">
        <v>74</v>
      </c>
      <c r="B40" s="129">
        <v>5196.1400000000003</v>
      </c>
      <c r="C40" s="129">
        <v>586.32000000000005</v>
      </c>
      <c r="D40" s="129">
        <v>1868.1499999999999</v>
      </c>
      <c r="E40" s="129">
        <v>4718.54</v>
      </c>
      <c r="F40" s="129">
        <v>4096.5899999999992</v>
      </c>
      <c r="G40" s="129">
        <v>4539.43</v>
      </c>
      <c r="H40" s="129">
        <v>0</v>
      </c>
      <c r="I40" s="129">
        <v>2854.56</v>
      </c>
      <c r="J40" s="129">
        <v>8825.33</v>
      </c>
      <c r="K40" s="129">
        <v>0</v>
      </c>
      <c r="L40" s="129">
        <v>5479.0700000000006</v>
      </c>
      <c r="M40" s="129">
        <v>7067.75</v>
      </c>
      <c r="N40" s="129">
        <f t="shared" si="0"/>
        <v>45231.88</v>
      </c>
    </row>
    <row r="41" spans="1:14" x14ac:dyDescent="0.45">
      <c r="A41" s="128" t="s">
        <v>75</v>
      </c>
      <c r="B41" s="129">
        <v>2002.81</v>
      </c>
      <c r="C41" s="129">
        <v>2847.12</v>
      </c>
      <c r="D41" s="129">
        <v>44.4</v>
      </c>
      <c r="E41" s="129">
        <v>183.14000000000001</v>
      </c>
      <c r="F41" s="129">
        <v>2142.1999999999998</v>
      </c>
      <c r="G41" s="129">
        <v>3782.62</v>
      </c>
      <c r="H41" s="129">
        <v>0</v>
      </c>
      <c r="I41" s="129">
        <v>1428.0900000000001</v>
      </c>
      <c r="J41" s="129">
        <v>1207.8</v>
      </c>
      <c r="K41" s="129">
        <v>1821.35</v>
      </c>
      <c r="L41" s="129">
        <v>2141.35</v>
      </c>
      <c r="M41" s="129">
        <v>1590.5500000000002</v>
      </c>
      <c r="N41" s="129">
        <f t="shared" si="0"/>
        <v>19191.43</v>
      </c>
    </row>
    <row r="42" spans="1:14" x14ac:dyDescent="0.45">
      <c r="A42" s="128" t="s">
        <v>397</v>
      </c>
      <c r="B42" s="129">
        <v>2249.67</v>
      </c>
      <c r="C42" s="129">
        <v>3617.05</v>
      </c>
      <c r="D42" s="129">
        <v>175</v>
      </c>
      <c r="E42" s="129">
        <v>740</v>
      </c>
      <c r="F42" s="129">
        <v>1290.3399999999999</v>
      </c>
      <c r="G42" s="129">
        <v>642.4</v>
      </c>
      <c r="H42" s="129">
        <v>0</v>
      </c>
      <c r="I42" s="129">
        <v>920</v>
      </c>
      <c r="J42" s="129">
        <v>875.99</v>
      </c>
      <c r="K42" s="129">
        <v>1426.5</v>
      </c>
      <c r="L42" s="129">
        <v>15.3</v>
      </c>
      <c r="M42" s="129">
        <v>2095.34</v>
      </c>
      <c r="N42" s="129">
        <f t="shared" si="0"/>
        <v>14047.59</v>
      </c>
    </row>
    <row r="43" spans="1:14" x14ac:dyDescent="0.45">
      <c r="A43" s="128" t="s">
        <v>398</v>
      </c>
      <c r="B43" s="129">
        <v>0</v>
      </c>
      <c r="C43" s="129">
        <v>0</v>
      </c>
      <c r="D43" s="129">
        <v>0</v>
      </c>
      <c r="E43" s="129">
        <v>0</v>
      </c>
      <c r="F43" s="129">
        <v>76.650000000000006</v>
      </c>
      <c r="G43" s="129">
        <v>0</v>
      </c>
      <c r="H43" s="129">
        <v>0</v>
      </c>
      <c r="I43" s="129">
        <v>62.68</v>
      </c>
      <c r="J43" s="129">
        <v>0</v>
      </c>
      <c r="K43" s="129">
        <v>0</v>
      </c>
      <c r="L43" s="129">
        <v>0</v>
      </c>
      <c r="M43" s="129">
        <v>277.27999999999997</v>
      </c>
      <c r="N43" s="129">
        <f t="shared" si="0"/>
        <v>416.61</v>
      </c>
    </row>
    <row r="44" spans="1:14" x14ac:dyDescent="0.45">
      <c r="A44" s="128" t="s">
        <v>399</v>
      </c>
      <c r="B44" s="129">
        <v>14.569999999999993</v>
      </c>
      <c r="C44" s="129">
        <v>3319.15</v>
      </c>
      <c r="D44" s="129">
        <v>272.35000000000002</v>
      </c>
      <c r="E44" s="129">
        <v>1069.44</v>
      </c>
      <c r="F44" s="129">
        <v>2176.04</v>
      </c>
      <c r="G44" s="129">
        <v>1311.04</v>
      </c>
      <c r="H44" s="129">
        <v>0</v>
      </c>
      <c r="I44" s="129">
        <v>10</v>
      </c>
      <c r="J44" s="129">
        <v>1209.99</v>
      </c>
      <c r="K44" s="129">
        <v>2083.9300000000003</v>
      </c>
      <c r="L44" s="129">
        <v>3310.16</v>
      </c>
      <c r="M44" s="129">
        <v>2370.5899999999997</v>
      </c>
      <c r="N44" s="129">
        <f t="shared" si="0"/>
        <v>17147.259999999998</v>
      </c>
    </row>
    <row r="45" spans="1:14" x14ac:dyDescent="0.45">
      <c r="A45" s="128" t="s">
        <v>400</v>
      </c>
      <c r="B45" s="129">
        <v>6945.16</v>
      </c>
      <c r="C45" s="129">
        <v>27091.97</v>
      </c>
      <c r="D45" s="129">
        <v>10109.49</v>
      </c>
      <c r="E45" s="129">
        <v>2323.6</v>
      </c>
      <c r="F45" s="129">
        <v>6751.85</v>
      </c>
      <c r="G45" s="129">
        <v>2165.89</v>
      </c>
      <c r="H45" s="129">
        <v>0</v>
      </c>
      <c r="I45" s="129">
        <v>1319.81</v>
      </c>
      <c r="J45" s="129">
        <v>1074.81</v>
      </c>
      <c r="K45" s="129">
        <v>3037.3700000000003</v>
      </c>
      <c r="L45" s="129">
        <v>7046.09</v>
      </c>
      <c r="M45" s="129">
        <v>1020.04</v>
      </c>
      <c r="N45" s="129">
        <f t="shared" si="0"/>
        <v>68886.079999999987</v>
      </c>
    </row>
    <row r="46" spans="1:14" x14ac:dyDescent="0.45">
      <c r="A46" s="128" t="s">
        <v>401</v>
      </c>
      <c r="B46" s="129">
        <v>1345.53</v>
      </c>
      <c r="C46" s="129">
        <v>37.979999999999997</v>
      </c>
      <c r="D46" s="129">
        <v>184.14</v>
      </c>
      <c r="E46" s="129">
        <v>0</v>
      </c>
      <c r="F46" s="129">
        <v>1460.12</v>
      </c>
      <c r="G46" s="129">
        <v>2235.9299999999998</v>
      </c>
      <c r="H46" s="129">
        <v>0</v>
      </c>
      <c r="I46" s="129">
        <v>1724.7399999999998</v>
      </c>
      <c r="J46" s="129">
        <v>1872.37</v>
      </c>
      <c r="K46" s="129">
        <v>1739.07</v>
      </c>
      <c r="L46" s="129">
        <v>288.24</v>
      </c>
      <c r="M46" s="129">
        <v>3290.65</v>
      </c>
      <c r="N46" s="129">
        <f t="shared" si="0"/>
        <v>14178.769999999999</v>
      </c>
    </row>
    <row r="47" spans="1:14" x14ac:dyDescent="0.45">
      <c r="A47" s="128" t="s">
        <v>76</v>
      </c>
      <c r="B47" s="129">
        <v>108.98</v>
      </c>
      <c r="C47" s="129">
        <v>3469.32</v>
      </c>
      <c r="D47" s="129">
        <v>0</v>
      </c>
      <c r="E47" s="129">
        <v>861.46</v>
      </c>
      <c r="F47" s="129">
        <v>167.52</v>
      </c>
      <c r="G47" s="129">
        <v>2475</v>
      </c>
      <c r="H47" s="129">
        <v>0</v>
      </c>
      <c r="I47" s="129">
        <v>0</v>
      </c>
      <c r="J47" s="129">
        <v>230.39</v>
      </c>
      <c r="K47" s="129">
        <v>6000</v>
      </c>
      <c r="L47" s="129">
        <v>0</v>
      </c>
      <c r="M47" s="129">
        <v>486.59</v>
      </c>
      <c r="N47" s="129">
        <f t="shared" si="0"/>
        <v>13799.260000000002</v>
      </c>
    </row>
    <row r="48" spans="1:14" x14ac:dyDescent="0.45">
      <c r="A48" s="128" t="s">
        <v>402</v>
      </c>
      <c r="B48" s="129">
        <v>160</v>
      </c>
      <c r="C48" s="129">
        <v>194.99</v>
      </c>
      <c r="D48" s="129">
        <v>0</v>
      </c>
      <c r="E48" s="129">
        <v>0</v>
      </c>
      <c r="F48" s="129">
        <v>0</v>
      </c>
      <c r="G48" s="129">
        <v>200</v>
      </c>
      <c r="H48" s="129">
        <v>0</v>
      </c>
      <c r="I48" s="129">
        <v>15.21</v>
      </c>
      <c r="J48" s="129">
        <v>0</v>
      </c>
      <c r="K48" s="129">
        <v>0</v>
      </c>
      <c r="L48" s="129">
        <v>0</v>
      </c>
      <c r="M48" s="129">
        <v>10.44</v>
      </c>
      <c r="N48" s="129">
        <f t="shared" si="0"/>
        <v>580.6400000000001</v>
      </c>
    </row>
    <row r="49" spans="1:14" x14ac:dyDescent="0.45">
      <c r="A49" s="128" t="s">
        <v>403</v>
      </c>
      <c r="B49" s="129">
        <v>0</v>
      </c>
      <c r="C49" s="129">
        <v>0</v>
      </c>
      <c r="D49" s="129">
        <v>0</v>
      </c>
      <c r="E49" s="129">
        <v>0</v>
      </c>
      <c r="F49" s="129">
        <v>0</v>
      </c>
      <c r="G49" s="129">
        <v>0</v>
      </c>
      <c r="H49" s="129">
        <v>0</v>
      </c>
      <c r="I49" s="129">
        <v>75.92</v>
      </c>
      <c r="J49" s="129">
        <v>0</v>
      </c>
      <c r="K49" s="129">
        <v>45</v>
      </c>
      <c r="L49" s="129">
        <v>0</v>
      </c>
      <c r="M49" s="129">
        <v>0</v>
      </c>
      <c r="N49" s="129">
        <f t="shared" si="0"/>
        <v>120.92</v>
      </c>
    </row>
    <row r="50" spans="1:14" x14ac:dyDescent="0.45">
      <c r="A50" s="128" t="s">
        <v>404</v>
      </c>
      <c r="B50" s="129">
        <v>0</v>
      </c>
      <c r="C50" s="129">
        <v>0</v>
      </c>
      <c r="D50" s="129">
        <v>0</v>
      </c>
      <c r="E50" s="129">
        <v>0</v>
      </c>
      <c r="F50" s="129">
        <v>0</v>
      </c>
      <c r="G50" s="129">
        <v>0</v>
      </c>
      <c r="H50" s="129">
        <v>0</v>
      </c>
      <c r="I50" s="129">
        <v>0</v>
      </c>
      <c r="J50" s="129">
        <v>995</v>
      </c>
      <c r="K50" s="129">
        <v>0</v>
      </c>
      <c r="L50" s="129">
        <v>0</v>
      </c>
      <c r="M50" s="129">
        <v>0</v>
      </c>
      <c r="N50" s="129">
        <f t="shared" si="0"/>
        <v>995</v>
      </c>
    </row>
    <row r="51" spans="1:14" x14ac:dyDescent="0.45">
      <c r="A51" s="128" t="s">
        <v>405</v>
      </c>
      <c r="B51" s="129">
        <v>0</v>
      </c>
      <c r="C51" s="129">
        <v>355.52</v>
      </c>
      <c r="D51" s="129">
        <v>0</v>
      </c>
      <c r="E51" s="129">
        <v>0</v>
      </c>
      <c r="F51" s="129">
        <v>0</v>
      </c>
      <c r="G51" s="129">
        <v>0</v>
      </c>
      <c r="H51" s="129">
        <v>0</v>
      </c>
      <c r="I51" s="129">
        <v>0</v>
      </c>
      <c r="J51" s="129">
        <v>475.26</v>
      </c>
      <c r="K51" s="129">
        <v>0</v>
      </c>
      <c r="L51" s="129">
        <v>531.45000000000005</v>
      </c>
      <c r="M51" s="129">
        <v>0</v>
      </c>
      <c r="N51" s="129">
        <f t="shared" si="0"/>
        <v>1362.23</v>
      </c>
    </row>
    <row r="52" spans="1:14" x14ac:dyDescent="0.45">
      <c r="A52" s="128" t="s">
        <v>77</v>
      </c>
      <c r="B52" s="129">
        <v>0</v>
      </c>
      <c r="C52" s="129">
        <v>414.2</v>
      </c>
      <c r="D52" s="129">
        <v>0</v>
      </c>
      <c r="E52" s="129">
        <v>4435.3</v>
      </c>
      <c r="F52" s="129">
        <v>1397.25</v>
      </c>
      <c r="G52" s="129">
        <v>1312.1</v>
      </c>
      <c r="H52" s="129">
        <v>0</v>
      </c>
      <c r="I52" s="129">
        <v>1447.45</v>
      </c>
      <c r="J52" s="129">
        <v>987.95</v>
      </c>
      <c r="K52" s="129">
        <v>2137.27</v>
      </c>
      <c r="L52" s="129">
        <v>2108.42</v>
      </c>
      <c r="M52" s="129">
        <v>297.89999999999998</v>
      </c>
      <c r="N52" s="129">
        <f t="shared" si="0"/>
        <v>14537.840000000002</v>
      </c>
    </row>
    <row r="53" spans="1:14" x14ac:dyDescent="0.45">
      <c r="A53" s="128" t="s">
        <v>406</v>
      </c>
      <c r="B53" s="129">
        <v>20</v>
      </c>
      <c r="C53" s="129">
        <v>0</v>
      </c>
      <c r="D53" s="129">
        <v>0</v>
      </c>
      <c r="E53" s="129">
        <v>20</v>
      </c>
      <c r="F53" s="129">
        <v>199.2</v>
      </c>
      <c r="G53" s="129">
        <v>20</v>
      </c>
      <c r="H53" s="129">
        <v>0</v>
      </c>
      <c r="I53" s="129">
        <v>40</v>
      </c>
      <c r="J53" s="129">
        <v>26.2</v>
      </c>
      <c r="K53" s="129">
        <v>20</v>
      </c>
      <c r="L53" s="129">
        <v>20</v>
      </c>
      <c r="M53" s="129">
        <v>20</v>
      </c>
      <c r="N53" s="129">
        <f t="shared" si="0"/>
        <v>385.4</v>
      </c>
    </row>
    <row r="54" spans="1:14" x14ac:dyDescent="0.45">
      <c r="A54" s="128" t="s">
        <v>407</v>
      </c>
      <c r="B54" s="129">
        <v>247</v>
      </c>
      <c r="C54" s="129">
        <v>0</v>
      </c>
      <c r="D54" s="129">
        <v>320</v>
      </c>
      <c r="E54" s="129">
        <v>0</v>
      </c>
      <c r="F54" s="129">
        <v>0</v>
      </c>
      <c r="G54" s="129">
        <v>15.06</v>
      </c>
      <c r="H54" s="129">
        <v>0</v>
      </c>
      <c r="I54" s="129">
        <v>0</v>
      </c>
      <c r="J54" s="129">
        <v>192.2</v>
      </c>
      <c r="K54" s="129">
        <v>86.8</v>
      </c>
      <c r="L54" s="129">
        <v>1236.3499999999999</v>
      </c>
      <c r="M54" s="129">
        <v>0</v>
      </c>
      <c r="N54" s="129">
        <f t="shared" si="0"/>
        <v>2097.41</v>
      </c>
    </row>
    <row r="55" spans="1:14" x14ac:dyDescent="0.45">
      <c r="A55" s="128" t="s">
        <v>408</v>
      </c>
      <c r="B55" s="129">
        <v>10</v>
      </c>
      <c r="C55" s="129">
        <v>0</v>
      </c>
      <c r="D55" s="129">
        <v>0</v>
      </c>
      <c r="E55" s="129">
        <v>10</v>
      </c>
      <c r="F55" s="129">
        <v>67</v>
      </c>
      <c r="G55" s="129">
        <v>10</v>
      </c>
      <c r="H55" s="129">
        <v>0</v>
      </c>
      <c r="I55" s="129">
        <v>20</v>
      </c>
      <c r="J55" s="129">
        <v>10</v>
      </c>
      <c r="K55" s="129">
        <v>1138.96</v>
      </c>
      <c r="L55" s="129">
        <v>10</v>
      </c>
      <c r="M55" s="129">
        <v>10</v>
      </c>
      <c r="N55" s="129">
        <f t="shared" si="0"/>
        <v>1285.96</v>
      </c>
    </row>
    <row r="56" spans="1:14" x14ac:dyDescent="0.45">
      <c r="A56" s="128" t="s">
        <v>409</v>
      </c>
      <c r="B56" s="129">
        <v>6.9</v>
      </c>
      <c r="C56" s="129">
        <v>72</v>
      </c>
      <c r="D56" s="129">
        <v>0</v>
      </c>
      <c r="E56" s="129">
        <v>0</v>
      </c>
      <c r="F56" s="129">
        <v>0</v>
      </c>
      <c r="G56" s="129">
        <v>0</v>
      </c>
      <c r="H56" s="129">
        <v>0</v>
      </c>
      <c r="I56" s="129">
        <v>0</v>
      </c>
      <c r="J56" s="129">
        <v>130.19999999999999</v>
      </c>
      <c r="K56" s="129">
        <v>0</v>
      </c>
      <c r="L56" s="129">
        <v>0</v>
      </c>
      <c r="M56" s="129">
        <v>0</v>
      </c>
      <c r="N56" s="129">
        <f t="shared" si="0"/>
        <v>209.1</v>
      </c>
    </row>
    <row r="57" spans="1:14" x14ac:dyDescent="0.45">
      <c r="A57" s="128" t="s">
        <v>410</v>
      </c>
      <c r="B57" s="129">
        <v>1722.37</v>
      </c>
      <c r="C57" s="129">
        <v>0</v>
      </c>
      <c r="D57" s="129">
        <v>0</v>
      </c>
      <c r="E57" s="129">
        <v>0</v>
      </c>
      <c r="F57" s="129">
        <v>7660.54</v>
      </c>
      <c r="G57" s="129">
        <v>8215.7000000000007</v>
      </c>
      <c r="H57" s="129">
        <v>0</v>
      </c>
      <c r="I57" s="129">
        <v>1033.99</v>
      </c>
      <c r="J57" s="129">
        <v>8421.14</v>
      </c>
      <c r="K57" s="129">
        <v>1395.61</v>
      </c>
      <c r="L57" s="129">
        <v>6682.73</v>
      </c>
      <c r="M57" s="129">
        <v>672.82</v>
      </c>
      <c r="N57" s="129">
        <f t="shared" si="0"/>
        <v>35804.9</v>
      </c>
    </row>
    <row r="58" spans="1:14" x14ac:dyDescent="0.45">
      <c r="A58" s="128" t="s">
        <v>78</v>
      </c>
      <c r="B58" s="129">
        <v>660</v>
      </c>
      <c r="C58" s="129">
        <v>600</v>
      </c>
      <c r="D58" s="129">
        <v>0</v>
      </c>
      <c r="E58" s="129">
        <v>1830</v>
      </c>
      <c r="F58" s="129">
        <v>65</v>
      </c>
      <c r="G58" s="129">
        <v>424.45</v>
      </c>
      <c r="H58" s="129">
        <v>0</v>
      </c>
      <c r="I58" s="129">
        <v>1260.1600000000001</v>
      </c>
      <c r="J58" s="129">
        <v>826.81999999999994</v>
      </c>
      <c r="K58" s="129">
        <v>3858.0099999999998</v>
      </c>
      <c r="L58" s="129">
        <v>1305.3900000000001</v>
      </c>
      <c r="M58" s="129">
        <v>20</v>
      </c>
      <c r="N58" s="129">
        <f t="shared" si="0"/>
        <v>10849.829999999998</v>
      </c>
    </row>
    <row r="59" spans="1:14" x14ac:dyDescent="0.45">
      <c r="A59" s="128" t="s">
        <v>411</v>
      </c>
      <c r="B59" s="129">
        <v>207.9</v>
      </c>
      <c r="C59" s="129">
        <v>427.83</v>
      </c>
      <c r="D59" s="129">
        <v>885.1</v>
      </c>
      <c r="E59" s="129">
        <v>561.15</v>
      </c>
      <c r="F59" s="129">
        <v>0</v>
      </c>
      <c r="G59" s="129">
        <v>2451.08</v>
      </c>
      <c r="H59" s="129">
        <v>0</v>
      </c>
      <c r="I59" s="129">
        <v>0</v>
      </c>
      <c r="J59" s="129">
        <v>772.79</v>
      </c>
      <c r="K59" s="129">
        <v>179.55</v>
      </c>
      <c r="L59" s="129">
        <v>472.5</v>
      </c>
      <c r="M59" s="129">
        <v>378</v>
      </c>
      <c r="N59" s="129">
        <f t="shared" si="0"/>
        <v>6335.9</v>
      </c>
    </row>
    <row r="60" spans="1:14" x14ac:dyDescent="0.45">
      <c r="A60" s="128" t="s">
        <v>412</v>
      </c>
      <c r="B60" s="129">
        <v>0</v>
      </c>
      <c r="C60" s="129">
        <v>1273.6500000000001</v>
      </c>
      <c r="D60" s="129">
        <v>0</v>
      </c>
      <c r="E60" s="129">
        <v>0</v>
      </c>
      <c r="F60" s="129">
        <v>496.84</v>
      </c>
      <c r="G60" s="129">
        <v>25</v>
      </c>
      <c r="H60" s="129">
        <v>0</v>
      </c>
      <c r="I60" s="129">
        <v>105.62</v>
      </c>
      <c r="J60" s="129">
        <v>169.24</v>
      </c>
      <c r="K60" s="129">
        <v>136.22</v>
      </c>
      <c r="L60" s="129">
        <v>391.24</v>
      </c>
      <c r="M60" s="129">
        <v>222.54</v>
      </c>
      <c r="N60" s="129">
        <f t="shared" si="0"/>
        <v>2820.3500000000004</v>
      </c>
    </row>
    <row r="61" spans="1:14" x14ac:dyDescent="0.45">
      <c r="A61" s="128" t="s">
        <v>413</v>
      </c>
      <c r="B61" s="129">
        <v>0</v>
      </c>
      <c r="C61" s="129">
        <v>0</v>
      </c>
      <c r="D61" s="129">
        <v>0</v>
      </c>
      <c r="E61" s="129">
        <v>0</v>
      </c>
      <c r="F61" s="129">
        <v>0</v>
      </c>
      <c r="G61" s="129">
        <v>411.28</v>
      </c>
      <c r="H61" s="129">
        <v>0</v>
      </c>
      <c r="I61" s="129">
        <v>0</v>
      </c>
      <c r="J61" s="129">
        <v>1250</v>
      </c>
      <c r="K61" s="129">
        <v>743.9</v>
      </c>
      <c r="L61" s="129">
        <v>805.45</v>
      </c>
      <c r="M61" s="129">
        <v>25.8</v>
      </c>
      <c r="N61" s="129">
        <f t="shared" si="0"/>
        <v>3236.4300000000003</v>
      </c>
    </row>
    <row r="62" spans="1:14" x14ac:dyDescent="0.45">
      <c r="A62" s="128" t="s">
        <v>414</v>
      </c>
      <c r="B62" s="129">
        <v>0</v>
      </c>
      <c r="C62" s="129">
        <v>615.01</v>
      </c>
      <c r="D62" s="129">
        <v>556</v>
      </c>
      <c r="E62" s="129">
        <v>0</v>
      </c>
      <c r="F62" s="129">
        <v>0</v>
      </c>
      <c r="G62" s="129">
        <v>0</v>
      </c>
      <c r="H62" s="129">
        <v>0</v>
      </c>
      <c r="I62" s="129">
        <v>0</v>
      </c>
      <c r="J62" s="129">
        <v>0</v>
      </c>
      <c r="K62" s="129">
        <v>0</v>
      </c>
      <c r="L62" s="129">
        <v>0</v>
      </c>
      <c r="M62" s="129">
        <v>0</v>
      </c>
      <c r="N62" s="129">
        <f t="shared" si="0"/>
        <v>1171.01</v>
      </c>
    </row>
    <row r="63" spans="1:14" x14ac:dyDescent="0.45">
      <c r="A63" s="128" t="s">
        <v>415</v>
      </c>
      <c r="B63" s="129">
        <v>135</v>
      </c>
      <c r="C63" s="129">
        <v>304.36</v>
      </c>
      <c r="D63" s="129">
        <v>0</v>
      </c>
      <c r="E63" s="129">
        <v>368.3</v>
      </c>
      <c r="F63" s="129">
        <v>1611.8999999999999</v>
      </c>
      <c r="G63" s="129">
        <v>1511.31</v>
      </c>
      <c r="H63" s="129">
        <v>0</v>
      </c>
      <c r="I63" s="129">
        <v>1867.31</v>
      </c>
      <c r="J63" s="129">
        <v>734.98</v>
      </c>
      <c r="K63" s="129">
        <v>2669.0199999999995</v>
      </c>
      <c r="L63" s="129">
        <v>2583.6400000000003</v>
      </c>
      <c r="M63" s="129">
        <v>3953.8</v>
      </c>
      <c r="N63" s="129">
        <f t="shared" si="0"/>
        <v>15739.619999999999</v>
      </c>
    </row>
    <row r="64" spans="1:14" x14ac:dyDescent="0.45">
      <c r="A64" s="128" t="s">
        <v>416</v>
      </c>
      <c r="B64" s="129">
        <v>0</v>
      </c>
      <c r="C64" s="129">
        <v>0</v>
      </c>
      <c r="D64" s="129">
        <v>746.17</v>
      </c>
      <c r="E64" s="129">
        <v>1458.21</v>
      </c>
      <c r="F64" s="129">
        <v>2247.75</v>
      </c>
      <c r="G64" s="129">
        <v>187.72</v>
      </c>
      <c r="H64" s="129">
        <v>0</v>
      </c>
      <c r="I64" s="129">
        <v>149.9</v>
      </c>
      <c r="J64" s="129">
        <v>0</v>
      </c>
      <c r="K64" s="129">
        <v>435.83</v>
      </c>
      <c r="L64" s="129">
        <v>220.99</v>
      </c>
      <c r="M64" s="129">
        <v>134.5</v>
      </c>
      <c r="N64" s="129">
        <f t="shared" si="0"/>
        <v>5581.07</v>
      </c>
    </row>
    <row r="65" spans="1:14" x14ac:dyDescent="0.45">
      <c r="A65" s="128" t="s">
        <v>417</v>
      </c>
      <c r="B65" s="129">
        <v>0</v>
      </c>
      <c r="C65" s="129">
        <v>0</v>
      </c>
      <c r="D65" s="129">
        <v>0</v>
      </c>
      <c r="E65" s="129">
        <v>0</v>
      </c>
      <c r="F65" s="129">
        <v>0</v>
      </c>
      <c r="G65" s="129">
        <v>0</v>
      </c>
      <c r="H65" s="129">
        <v>0</v>
      </c>
      <c r="I65" s="129">
        <v>347.2</v>
      </c>
      <c r="J65" s="129">
        <v>0</v>
      </c>
      <c r="K65" s="129">
        <v>0</v>
      </c>
      <c r="L65" s="129">
        <v>0</v>
      </c>
      <c r="M65" s="129">
        <v>0</v>
      </c>
      <c r="N65" s="129">
        <f t="shared" si="0"/>
        <v>347.2</v>
      </c>
    </row>
    <row r="66" spans="1:14" x14ac:dyDescent="0.45">
      <c r="A66" s="128" t="s">
        <v>79</v>
      </c>
      <c r="B66" s="129">
        <v>0</v>
      </c>
      <c r="C66" s="129">
        <v>2484.6099999999997</v>
      </c>
      <c r="D66" s="129">
        <v>108.50999999999999</v>
      </c>
      <c r="E66" s="129">
        <v>45</v>
      </c>
      <c r="F66" s="129">
        <v>154</v>
      </c>
      <c r="G66" s="129">
        <v>399</v>
      </c>
      <c r="H66" s="129">
        <v>0</v>
      </c>
      <c r="I66" s="129">
        <v>0</v>
      </c>
      <c r="J66" s="129">
        <v>405</v>
      </c>
      <c r="K66" s="129">
        <v>194.33</v>
      </c>
      <c r="L66" s="129">
        <v>249.37</v>
      </c>
      <c r="M66" s="129">
        <v>158</v>
      </c>
      <c r="N66" s="129">
        <f t="shared" si="0"/>
        <v>4197.82</v>
      </c>
    </row>
    <row r="67" spans="1:14" x14ac:dyDescent="0.45">
      <c r="A67" s="128" t="s">
        <v>418</v>
      </c>
      <c r="B67" s="129">
        <v>217.24</v>
      </c>
      <c r="C67" s="129">
        <v>0</v>
      </c>
      <c r="D67" s="129">
        <v>0</v>
      </c>
      <c r="E67" s="129">
        <v>38.5</v>
      </c>
      <c r="F67" s="129">
        <v>929.33</v>
      </c>
      <c r="G67" s="129">
        <v>274.7</v>
      </c>
      <c r="H67" s="129">
        <v>0</v>
      </c>
      <c r="I67" s="129">
        <v>108.5</v>
      </c>
      <c r="J67" s="129">
        <v>231.44</v>
      </c>
      <c r="K67" s="129">
        <v>0</v>
      </c>
      <c r="L67" s="129">
        <v>103.75</v>
      </c>
      <c r="M67" s="129">
        <v>29.48</v>
      </c>
      <c r="N67" s="129">
        <f t="shared" ref="N67:N130" si="1">SUM(B67:M67)</f>
        <v>1932.9400000000003</v>
      </c>
    </row>
    <row r="68" spans="1:14" x14ac:dyDescent="0.45">
      <c r="A68" s="128" t="s">
        <v>80</v>
      </c>
      <c r="B68" s="129">
        <v>740.8</v>
      </c>
      <c r="C68" s="129">
        <v>180</v>
      </c>
      <c r="D68" s="129">
        <v>0</v>
      </c>
      <c r="E68" s="129">
        <v>143.80000000000001</v>
      </c>
      <c r="F68" s="129">
        <v>149</v>
      </c>
      <c r="G68" s="129">
        <v>1457.24</v>
      </c>
      <c r="H68" s="129">
        <v>0</v>
      </c>
      <c r="I68" s="129">
        <v>0</v>
      </c>
      <c r="J68" s="129">
        <v>353.21</v>
      </c>
      <c r="K68" s="129">
        <v>133.94</v>
      </c>
      <c r="L68" s="129">
        <v>140</v>
      </c>
      <c r="M68" s="129">
        <v>507.9</v>
      </c>
      <c r="N68" s="129">
        <f t="shared" si="1"/>
        <v>3805.8900000000003</v>
      </c>
    </row>
    <row r="69" spans="1:14" x14ac:dyDescent="0.45">
      <c r="A69" s="128" t="s">
        <v>81</v>
      </c>
      <c r="B69" s="129">
        <v>9914.74</v>
      </c>
      <c r="C69" s="129">
        <v>1623.27</v>
      </c>
      <c r="D69" s="129">
        <v>8297.01</v>
      </c>
      <c r="E69" s="129">
        <v>1729.96</v>
      </c>
      <c r="F69" s="129">
        <v>4546.24</v>
      </c>
      <c r="G69" s="129">
        <v>5820.84</v>
      </c>
      <c r="H69" s="129">
        <v>0</v>
      </c>
      <c r="I69" s="129">
        <v>847.32</v>
      </c>
      <c r="J69" s="129">
        <v>4237.1000000000004</v>
      </c>
      <c r="K69" s="129">
        <v>3182.31</v>
      </c>
      <c r="L69" s="129">
        <v>13582.74</v>
      </c>
      <c r="M69" s="129">
        <v>1002.37</v>
      </c>
      <c r="N69" s="129">
        <f t="shared" si="1"/>
        <v>54783.9</v>
      </c>
    </row>
    <row r="70" spans="1:14" x14ac:dyDescent="0.45">
      <c r="A70" s="128" t="s">
        <v>82</v>
      </c>
      <c r="B70" s="129">
        <v>0</v>
      </c>
      <c r="C70" s="129">
        <v>0</v>
      </c>
      <c r="D70" s="129">
        <v>0</v>
      </c>
      <c r="E70" s="129">
        <v>3124.5</v>
      </c>
      <c r="F70" s="129">
        <v>0</v>
      </c>
      <c r="G70" s="129">
        <v>4247.1099999999997</v>
      </c>
      <c r="H70" s="129">
        <v>0</v>
      </c>
      <c r="I70" s="129">
        <v>160</v>
      </c>
      <c r="J70" s="129">
        <v>380</v>
      </c>
      <c r="K70" s="129">
        <v>2245</v>
      </c>
      <c r="L70" s="129">
        <v>0</v>
      </c>
      <c r="M70" s="129">
        <v>1717.5</v>
      </c>
      <c r="N70" s="129">
        <f t="shared" si="1"/>
        <v>11874.11</v>
      </c>
    </row>
    <row r="71" spans="1:14" x14ac:dyDescent="0.45">
      <c r="A71" s="128" t="s">
        <v>419</v>
      </c>
      <c r="B71" s="129">
        <v>125.55</v>
      </c>
      <c r="C71" s="129">
        <v>0</v>
      </c>
      <c r="D71" s="129">
        <v>0</v>
      </c>
      <c r="E71" s="129">
        <v>0</v>
      </c>
      <c r="F71" s="129">
        <v>0</v>
      </c>
      <c r="G71" s="129">
        <v>3838.3</v>
      </c>
      <c r="H71" s="129">
        <v>0</v>
      </c>
      <c r="I71" s="129">
        <v>194</v>
      </c>
      <c r="J71" s="129">
        <v>394</v>
      </c>
      <c r="K71" s="129">
        <v>55.8</v>
      </c>
      <c r="L71" s="129">
        <v>296.5</v>
      </c>
      <c r="M71" s="129">
        <v>1004</v>
      </c>
      <c r="N71" s="129">
        <f t="shared" si="1"/>
        <v>5908.1500000000005</v>
      </c>
    </row>
    <row r="72" spans="1:14" x14ac:dyDescent="0.45">
      <c r="A72" s="128" t="s">
        <v>420</v>
      </c>
      <c r="B72" s="129">
        <v>0</v>
      </c>
      <c r="C72" s="129">
        <v>0</v>
      </c>
      <c r="D72" s="129">
        <v>0</v>
      </c>
      <c r="E72" s="129">
        <v>85</v>
      </c>
      <c r="F72" s="129">
        <v>59.99</v>
      </c>
      <c r="G72" s="129">
        <v>0</v>
      </c>
      <c r="H72" s="129">
        <v>0</v>
      </c>
      <c r="I72" s="129">
        <v>0</v>
      </c>
      <c r="J72" s="129">
        <v>75</v>
      </c>
      <c r="K72" s="129">
        <v>43.4</v>
      </c>
      <c r="L72" s="129">
        <v>0</v>
      </c>
      <c r="M72" s="129">
        <v>675</v>
      </c>
      <c r="N72" s="129">
        <f t="shared" si="1"/>
        <v>938.39</v>
      </c>
    </row>
    <row r="73" spans="1:14" x14ac:dyDescent="0.45">
      <c r="A73" s="128" t="s">
        <v>421</v>
      </c>
      <c r="B73" s="129">
        <v>0</v>
      </c>
      <c r="C73" s="129">
        <v>613</v>
      </c>
      <c r="D73" s="129">
        <v>61</v>
      </c>
      <c r="E73" s="129">
        <v>0</v>
      </c>
      <c r="F73" s="129">
        <v>0</v>
      </c>
      <c r="G73" s="129">
        <v>0</v>
      </c>
      <c r="H73" s="129">
        <v>0</v>
      </c>
      <c r="I73" s="129">
        <v>0</v>
      </c>
      <c r="J73" s="129">
        <v>0</v>
      </c>
      <c r="K73" s="129">
        <v>0</v>
      </c>
      <c r="L73" s="129">
        <v>0</v>
      </c>
      <c r="M73" s="129">
        <v>0</v>
      </c>
      <c r="N73" s="129">
        <f t="shared" si="1"/>
        <v>674</v>
      </c>
    </row>
    <row r="74" spans="1:14" x14ac:dyDescent="0.45">
      <c r="A74" s="128" t="s">
        <v>83</v>
      </c>
      <c r="B74" s="129">
        <v>28721.31</v>
      </c>
      <c r="C74" s="129">
        <v>0</v>
      </c>
      <c r="D74" s="129">
        <v>26190.84</v>
      </c>
      <c r="E74" s="129">
        <v>110431.7</v>
      </c>
      <c r="F74" s="129">
        <v>0</v>
      </c>
      <c r="G74" s="129">
        <v>5365.84</v>
      </c>
      <c r="H74" s="129">
        <v>0</v>
      </c>
      <c r="I74" s="129">
        <v>0</v>
      </c>
      <c r="J74" s="129">
        <v>14432.65</v>
      </c>
      <c r="K74" s="129">
        <v>9635.6299999999992</v>
      </c>
      <c r="L74" s="129">
        <v>79854.78</v>
      </c>
      <c r="M74" s="129">
        <v>20017.5</v>
      </c>
      <c r="N74" s="129">
        <f t="shared" si="1"/>
        <v>294650.25</v>
      </c>
    </row>
    <row r="75" spans="1:14" x14ac:dyDescent="0.45">
      <c r="A75" s="128" t="s">
        <v>422</v>
      </c>
      <c r="B75" s="129">
        <v>111.02</v>
      </c>
      <c r="C75" s="129">
        <v>18.170000000000002</v>
      </c>
      <c r="D75" s="129">
        <v>0</v>
      </c>
      <c r="E75" s="129">
        <v>754</v>
      </c>
      <c r="F75" s="129">
        <v>0</v>
      </c>
      <c r="G75" s="129">
        <v>1723.21</v>
      </c>
      <c r="H75" s="129">
        <v>0</v>
      </c>
      <c r="I75" s="129">
        <v>2459.12</v>
      </c>
      <c r="J75" s="129">
        <v>1275.83</v>
      </c>
      <c r="K75" s="129">
        <v>430.03000000000003</v>
      </c>
      <c r="L75" s="129">
        <v>-16.28</v>
      </c>
      <c r="M75" s="129">
        <v>1049.49</v>
      </c>
      <c r="N75" s="129">
        <f t="shared" si="1"/>
        <v>7804.59</v>
      </c>
    </row>
    <row r="76" spans="1:14" x14ac:dyDescent="0.45">
      <c r="A76" s="128" t="s">
        <v>84</v>
      </c>
      <c r="B76" s="129">
        <v>330</v>
      </c>
      <c r="C76" s="129">
        <v>0</v>
      </c>
      <c r="D76" s="129">
        <v>0</v>
      </c>
      <c r="E76" s="129">
        <v>0</v>
      </c>
      <c r="F76" s="129">
        <v>0</v>
      </c>
      <c r="G76" s="129">
        <v>0</v>
      </c>
      <c r="H76" s="129">
        <v>0</v>
      </c>
      <c r="I76" s="129">
        <v>0</v>
      </c>
      <c r="J76" s="129">
        <v>15.97</v>
      </c>
      <c r="K76" s="129">
        <v>-330</v>
      </c>
      <c r="L76" s="129">
        <v>0</v>
      </c>
      <c r="M76" s="129">
        <v>1298</v>
      </c>
      <c r="N76" s="129">
        <f t="shared" si="1"/>
        <v>1313.97</v>
      </c>
    </row>
    <row r="77" spans="1:14" x14ac:dyDescent="0.45">
      <c r="A77" s="128" t="s">
        <v>85</v>
      </c>
      <c r="B77" s="129">
        <v>0</v>
      </c>
      <c r="C77" s="129">
        <v>0</v>
      </c>
      <c r="D77" s="129">
        <v>251.25</v>
      </c>
      <c r="E77" s="129">
        <v>0</v>
      </c>
      <c r="F77" s="129">
        <v>0</v>
      </c>
      <c r="G77" s="129">
        <v>0</v>
      </c>
      <c r="H77" s="129">
        <v>0</v>
      </c>
      <c r="I77" s="129">
        <v>0</v>
      </c>
      <c r="J77" s="129">
        <v>2675.51</v>
      </c>
      <c r="K77" s="129">
        <v>922.58</v>
      </c>
      <c r="L77" s="129">
        <v>4233.05</v>
      </c>
      <c r="M77" s="129">
        <v>0</v>
      </c>
      <c r="N77" s="129">
        <f t="shared" si="1"/>
        <v>8082.39</v>
      </c>
    </row>
    <row r="78" spans="1:14" x14ac:dyDescent="0.45">
      <c r="A78" s="128" t="s">
        <v>423</v>
      </c>
      <c r="B78" s="129">
        <v>54.41</v>
      </c>
      <c r="C78" s="129">
        <v>0</v>
      </c>
      <c r="D78" s="129">
        <v>0</v>
      </c>
      <c r="E78" s="129">
        <v>750</v>
      </c>
      <c r="F78" s="129">
        <v>0</v>
      </c>
      <c r="G78" s="129">
        <v>56.09</v>
      </c>
      <c r="H78" s="129">
        <v>0</v>
      </c>
      <c r="I78" s="129">
        <v>0</v>
      </c>
      <c r="J78" s="129">
        <v>1103.2</v>
      </c>
      <c r="K78" s="129">
        <v>545.5</v>
      </c>
      <c r="L78" s="129">
        <v>0</v>
      </c>
      <c r="M78" s="129">
        <v>68.209999999999994</v>
      </c>
      <c r="N78" s="129">
        <f t="shared" si="1"/>
        <v>2577.41</v>
      </c>
    </row>
    <row r="79" spans="1:14" x14ac:dyDescent="0.45">
      <c r="A79" s="128" t="s">
        <v>424</v>
      </c>
      <c r="B79" s="129">
        <v>399.52</v>
      </c>
      <c r="C79" s="129">
        <v>75</v>
      </c>
      <c r="D79" s="129">
        <v>0</v>
      </c>
      <c r="E79" s="129">
        <v>0</v>
      </c>
      <c r="F79" s="129">
        <v>102</v>
      </c>
      <c r="G79" s="129">
        <v>0</v>
      </c>
      <c r="H79" s="129">
        <v>0</v>
      </c>
      <c r="I79" s="129">
        <v>0</v>
      </c>
      <c r="J79" s="129">
        <v>2935.92</v>
      </c>
      <c r="K79" s="129">
        <v>141.57999999999998</v>
      </c>
      <c r="L79" s="129">
        <v>0</v>
      </c>
      <c r="M79" s="129">
        <v>0</v>
      </c>
      <c r="N79" s="129">
        <f t="shared" si="1"/>
        <v>3654.02</v>
      </c>
    </row>
    <row r="80" spans="1:14" x14ac:dyDescent="0.45">
      <c r="A80" s="128" t="s">
        <v>425</v>
      </c>
      <c r="B80" s="129">
        <v>0</v>
      </c>
      <c r="C80" s="129">
        <v>0</v>
      </c>
      <c r="D80" s="129">
        <v>0</v>
      </c>
      <c r="E80" s="129">
        <v>0</v>
      </c>
      <c r="F80" s="129">
        <v>0</v>
      </c>
      <c r="G80" s="129">
        <v>0</v>
      </c>
      <c r="H80" s="129">
        <v>0</v>
      </c>
      <c r="I80" s="129">
        <v>0</v>
      </c>
      <c r="J80" s="129">
        <v>0</v>
      </c>
      <c r="K80" s="129">
        <v>0</v>
      </c>
      <c r="L80" s="129">
        <v>0</v>
      </c>
      <c r="M80" s="129">
        <v>0</v>
      </c>
      <c r="N80" s="129">
        <f t="shared" si="1"/>
        <v>0</v>
      </c>
    </row>
    <row r="81" spans="1:14" x14ac:dyDescent="0.45">
      <c r="A81" s="128" t="s">
        <v>86</v>
      </c>
      <c r="B81" s="129">
        <v>0</v>
      </c>
      <c r="C81" s="129">
        <v>0</v>
      </c>
      <c r="D81" s="129">
        <v>0</v>
      </c>
      <c r="E81" s="129">
        <v>0</v>
      </c>
      <c r="F81" s="129">
        <v>0</v>
      </c>
      <c r="G81" s="129">
        <v>0</v>
      </c>
      <c r="H81" s="129">
        <v>0</v>
      </c>
      <c r="I81" s="129">
        <v>0</v>
      </c>
      <c r="J81" s="129">
        <v>199.95</v>
      </c>
      <c r="K81" s="129">
        <v>0</v>
      </c>
      <c r="L81" s="129">
        <v>0</v>
      </c>
      <c r="M81" s="129">
        <v>0</v>
      </c>
      <c r="N81" s="129">
        <f t="shared" si="1"/>
        <v>199.95</v>
      </c>
    </row>
    <row r="82" spans="1:14" x14ac:dyDescent="0.45">
      <c r="A82" s="128" t="s">
        <v>87</v>
      </c>
      <c r="B82" s="129">
        <v>0</v>
      </c>
      <c r="C82" s="129">
        <v>0</v>
      </c>
      <c r="D82" s="129">
        <v>0</v>
      </c>
      <c r="E82" s="129">
        <v>539.79999999999995</v>
      </c>
      <c r="F82" s="129">
        <v>56.09</v>
      </c>
      <c r="G82" s="129">
        <v>363.22</v>
      </c>
      <c r="H82" s="129">
        <v>0</v>
      </c>
      <c r="I82" s="129">
        <v>53.25</v>
      </c>
      <c r="J82" s="129">
        <v>0</v>
      </c>
      <c r="K82" s="129">
        <v>0</v>
      </c>
      <c r="L82" s="129">
        <v>658.1</v>
      </c>
      <c r="M82" s="129">
        <v>341.03</v>
      </c>
      <c r="N82" s="129">
        <f t="shared" si="1"/>
        <v>2011.49</v>
      </c>
    </row>
    <row r="83" spans="1:14" x14ac:dyDescent="0.45">
      <c r="A83" s="128" t="s">
        <v>426</v>
      </c>
      <c r="B83" s="129">
        <v>0</v>
      </c>
      <c r="C83" s="129">
        <v>0</v>
      </c>
      <c r="D83" s="129">
        <v>0</v>
      </c>
      <c r="E83" s="129">
        <v>0</v>
      </c>
      <c r="F83" s="129">
        <v>0</v>
      </c>
      <c r="G83" s="129">
        <v>0</v>
      </c>
      <c r="H83" s="129">
        <v>0</v>
      </c>
      <c r="I83" s="129">
        <v>0</v>
      </c>
      <c r="J83" s="129">
        <v>0</v>
      </c>
      <c r="K83" s="129">
        <v>2212.64</v>
      </c>
      <c r="L83" s="129">
        <v>0</v>
      </c>
      <c r="M83" s="129">
        <v>0</v>
      </c>
      <c r="N83" s="129">
        <f t="shared" si="1"/>
        <v>2212.64</v>
      </c>
    </row>
    <row r="84" spans="1:14" x14ac:dyDescent="0.45">
      <c r="A84" s="128" t="s">
        <v>427</v>
      </c>
      <c r="B84" s="129">
        <v>0</v>
      </c>
      <c r="C84" s="129">
        <v>0</v>
      </c>
      <c r="D84" s="129">
        <v>0</v>
      </c>
      <c r="E84" s="129">
        <v>0</v>
      </c>
      <c r="F84" s="129">
        <v>0</v>
      </c>
      <c r="G84" s="129">
        <v>0</v>
      </c>
      <c r="H84" s="129">
        <v>0</v>
      </c>
      <c r="I84" s="129">
        <v>95</v>
      </c>
      <c r="J84" s="129">
        <v>0</v>
      </c>
      <c r="K84" s="129">
        <v>0</v>
      </c>
      <c r="L84" s="129">
        <v>0</v>
      </c>
      <c r="M84" s="129">
        <v>0</v>
      </c>
      <c r="N84" s="129">
        <f t="shared" si="1"/>
        <v>95</v>
      </c>
    </row>
    <row r="85" spans="1:14" x14ac:dyDescent="0.45">
      <c r="A85" s="128" t="s">
        <v>428</v>
      </c>
      <c r="B85" s="129">
        <v>117.4</v>
      </c>
      <c r="C85" s="129">
        <v>0</v>
      </c>
      <c r="D85" s="129">
        <v>0</v>
      </c>
      <c r="E85" s="129">
        <v>0</v>
      </c>
      <c r="F85" s="129">
        <v>115.9</v>
      </c>
      <c r="G85" s="129">
        <v>0</v>
      </c>
      <c r="H85" s="129">
        <v>0</v>
      </c>
      <c r="I85" s="129">
        <v>160</v>
      </c>
      <c r="J85" s="129">
        <v>0</v>
      </c>
      <c r="K85" s="129">
        <v>0</v>
      </c>
      <c r="L85" s="129">
        <v>0</v>
      </c>
      <c r="M85" s="129">
        <v>0</v>
      </c>
      <c r="N85" s="129">
        <f t="shared" si="1"/>
        <v>393.3</v>
      </c>
    </row>
    <row r="86" spans="1:14" x14ac:dyDescent="0.45">
      <c r="A86" s="128" t="s">
        <v>89</v>
      </c>
      <c r="B86" s="129">
        <v>0</v>
      </c>
      <c r="C86" s="129">
        <v>0</v>
      </c>
      <c r="D86" s="129">
        <v>0</v>
      </c>
      <c r="E86" s="129">
        <v>0</v>
      </c>
      <c r="F86" s="129">
        <v>0</v>
      </c>
      <c r="G86" s="129">
        <v>0</v>
      </c>
      <c r="H86" s="129">
        <v>0</v>
      </c>
      <c r="I86" s="129">
        <v>0</v>
      </c>
      <c r="J86" s="129">
        <v>0</v>
      </c>
      <c r="K86" s="129">
        <v>0</v>
      </c>
      <c r="L86" s="129">
        <v>179.18</v>
      </c>
      <c r="M86" s="129">
        <v>0</v>
      </c>
      <c r="N86" s="129">
        <f t="shared" si="1"/>
        <v>179.18</v>
      </c>
    </row>
    <row r="87" spans="1:14" x14ac:dyDescent="0.45">
      <c r="A87" s="128" t="s">
        <v>429</v>
      </c>
      <c r="B87" s="129">
        <v>728.18</v>
      </c>
      <c r="C87" s="129">
        <v>0</v>
      </c>
      <c r="D87" s="129">
        <v>0</v>
      </c>
      <c r="E87" s="129">
        <v>301.76</v>
      </c>
      <c r="F87" s="129">
        <v>88.55</v>
      </c>
      <c r="G87" s="129">
        <v>0</v>
      </c>
      <c r="H87" s="129">
        <v>0</v>
      </c>
      <c r="I87" s="129">
        <v>135</v>
      </c>
      <c r="J87" s="129">
        <v>4919.6899999999996</v>
      </c>
      <c r="K87" s="129">
        <v>51</v>
      </c>
      <c r="L87" s="129">
        <v>241</v>
      </c>
      <c r="M87" s="129">
        <v>463.2</v>
      </c>
      <c r="N87" s="129">
        <f t="shared" si="1"/>
        <v>6928.3799999999992</v>
      </c>
    </row>
    <row r="88" spans="1:14" x14ac:dyDescent="0.45">
      <c r="A88" s="128" t="s">
        <v>430</v>
      </c>
      <c r="B88" s="129">
        <v>140.27000000000001</v>
      </c>
      <c r="C88" s="129">
        <v>120.09</v>
      </c>
      <c r="D88" s="129">
        <v>0</v>
      </c>
      <c r="E88" s="129">
        <v>1500</v>
      </c>
      <c r="F88" s="129">
        <v>470.55</v>
      </c>
      <c r="G88" s="129">
        <v>0</v>
      </c>
      <c r="H88" s="129">
        <v>0</v>
      </c>
      <c r="I88" s="129">
        <v>0</v>
      </c>
      <c r="J88" s="129">
        <v>5269.53</v>
      </c>
      <c r="K88" s="129">
        <v>0</v>
      </c>
      <c r="L88" s="129">
        <v>221.89</v>
      </c>
      <c r="M88" s="129">
        <v>0</v>
      </c>
      <c r="N88" s="129">
        <f t="shared" si="1"/>
        <v>7722.3300000000008</v>
      </c>
    </row>
    <row r="89" spans="1:14" x14ac:dyDescent="0.45">
      <c r="A89" s="128" t="s">
        <v>431</v>
      </c>
      <c r="B89" s="129">
        <v>5814.89</v>
      </c>
      <c r="C89" s="129">
        <v>0</v>
      </c>
      <c r="D89" s="129">
        <v>11549.810000000001</v>
      </c>
      <c r="E89" s="129">
        <v>6655.22</v>
      </c>
      <c r="F89" s="129">
        <v>28223.319999999996</v>
      </c>
      <c r="G89" s="129">
        <v>21222.309999999998</v>
      </c>
      <c r="H89" s="129">
        <v>0</v>
      </c>
      <c r="I89" s="129">
        <v>0</v>
      </c>
      <c r="J89" s="129">
        <v>1022.91</v>
      </c>
      <c r="K89" s="129">
        <v>9759.67</v>
      </c>
      <c r="L89" s="129">
        <v>12690.72</v>
      </c>
      <c r="M89" s="129">
        <v>37548.520000000004</v>
      </c>
      <c r="N89" s="129">
        <f t="shared" si="1"/>
        <v>134487.37</v>
      </c>
    </row>
    <row r="90" spans="1:14" x14ac:dyDescent="0.45">
      <c r="A90" s="128" t="s">
        <v>432</v>
      </c>
      <c r="B90" s="129">
        <v>278</v>
      </c>
      <c r="C90" s="129">
        <v>652</v>
      </c>
      <c r="D90" s="129">
        <v>0</v>
      </c>
      <c r="E90" s="129">
        <v>481</v>
      </c>
      <c r="F90" s="129">
        <v>0</v>
      </c>
      <c r="G90" s="129">
        <v>0</v>
      </c>
      <c r="H90" s="129">
        <v>0</v>
      </c>
      <c r="I90" s="129">
        <v>1432.03</v>
      </c>
      <c r="J90" s="129">
        <v>0</v>
      </c>
      <c r="K90" s="129">
        <v>0</v>
      </c>
      <c r="L90" s="129">
        <v>2535.37</v>
      </c>
      <c r="M90" s="129">
        <v>2768.5</v>
      </c>
      <c r="N90" s="129">
        <f t="shared" si="1"/>
        <v>8146.9</v>
      </c>
    </row>
    <row r="91" spans="1:14" x14ac:dyDescent="0.45">
      <c r="A91" s="128" t="s">
        <v>433</v>
      </c>
      <c r="B91" s="129">
        <v>0</v>
      </c>
      <c r="C91" s="129">
        <v>0</v>
      </c>
      <c r="D91" s="129">
        <v>0</v>
      </c>
      <c r="E91" s="129">
        <v>0</v>
      </c>
      <c r="F91" s="129">
        <v>-583.24</v>
      </c>
      <c r="G91" s="129">
        <v>583.24</v>
      </c>
      <c r="H91" s="129">
        <v>0</v>
      </c>
      <c r="I91" s="129">
        <v>0</v>
      </c>
      <c r="J91" s="129">
        <v>1205.56</v>
      </c>
      <c r="K91" s="129">
        <v>371</v>
      </c>
      <c r="L91" s="129">
        <v>0</v>
      </c>
      <c r="M91" s="129">
        <v>13.8</v>
      </c>
      <c r="N91" s="129">
        <f t="shared" si="1"/>
        <v>1590.36</v>
      </c>
    </row>
    <row r="92" spans="1:14" x14ac:dyDescent="0.45">
      <c r="A92" s="128" t="s">
        <v>434</v>
      </c>
      <c r="B92" s="129">
        <v>0</v>
      </c>
      <c r="C92" s="129">
        <v>0</v>
      </c>
      <c r="D92" s="129">
        <v>0</v>
      </c>
      <c r="E92" s="129">
        <v>0</v>
      </c>
      <c r="F92" s="129">
        <v>0</v>
      </c>
      <c r="G92" s="129">
        <v>0</v>
      </c>
      <c r="H92" s="129">
        <v>0</v>
      </c>
      <c r="I92" s="129">
        <v>0</v>
      </c>
      <c r="J92" s="129">
        <v>0</v>
      </c>
      <c r="K92" s="129">
        <v>440.64</v>
      </c>
      <c r="L92" s="129">
        <v>0</v>
      </c>
      <c r="M92" s="129">
        <v>0</v>
      </c>
      <c r="N92" s="129">
        <f t="shared" si="1"/>
        <v>440.64</v>
      </c>
    </row>
    <row r="93" spans="1:14" x14ac:dyDescent="0.45">
      <c r="A93" s="128" t="s">
        <v>435</v>
      </c>
      <c r="B93" s="129">
        <v>400</v>
      </c>
      <c r="C93" s="129">
        <v>0</v>
      </c>
      <c r="D93" s="129">
        <v>0</v>
      </c>
      <c r="E93" s="129">
        <v>0</v>
      </c>
      <c r="F93" s="129">
        <v>0</v>
      </c>
      <c r="G93" s="129">
        <v>0</v>
      </c>
      <c r="H93" s="129">
        <v>0</v>
      </c>
      <c r="I93" s="129">
        <v>0</v>
      </c>
      <c r="J93" s="129">
        <v>0</v>
      </c>
      <c r="K93" s="129">
        <v>0</v>
      </c>
      <c r="L93" s="129">
        <v>0</v>
      </c>
      <c r="M93" s="129">
        <v>677.82</v>
      </c>
      <c r="N93" s="129">
        <f t="shared" si="1"/>
        <v>1077.8200000000002</v>
      </c>
    </row>
    <row r="94" spans="1:14" x14ac:dyDescent="0.45">
      <c r="A94" s="128" t="s">
        <v>436</v>
      </c>
      <c r="B94" s="129">
        <v>15.33</v>
      </c>
      <c r="C94" s="129">
        <v>0</v>
      </c>
      <c r="D94" s="129">
        <v>0</v>
      </c>
      <c r="E94" s="129">
        <v>0</v>
      </c>
      <c r="F94" s="129">
        <v>61.6</v>
      </c>
      <c r="G94" s="129">
        <v>81.27000000000001</v>
      </c>
      <c r="H94" s="129">
        <v>0</v>
      </c>
      <c r="I94" s="129">
        <v>171</v>
      </c>
      <c r="J94" s="129">
        <v>277</v>
      </c>
      <c r="K94" s="129">
        <v>560</v>
      </c>
      <c r="L94" s="129">
        <v>0</v>
      </c>
      <c r="M94" s="129">
        <v>11246.02</v>
      </c>
      <c r="N94" s="129">
        <f t="shared" si="1"/>
        <v>12412.220000000001</v>
      </c>
    </row>
    <row r="95" spans="1:14" x14ac:dyDescent="0.45">
      <c r="A95" s="128" t="s">
        <v>437</v>
      </c>
      <c r="B95" s="129">
        <v>0</v>
      </c>
      <c r="C95" s="129">
        <v>1927.32</v>
      </c>
      <c r="D95" s="129">
        <v>1930.17</v>
      </c>
      <c r="E95" s="129">
        <v>0</v>
      </c>
      <c r="F95" s="129">
        <v>0</v>
      </c>
      <c r="G95" s="129">
        <v>0</v>
      </c>
      <c r="H95" s="129">
        <v>0</v>
      </c>
      <c r="I95" s="129">
        <v>0</v>
      </c>
      <c r="J95" s="129">
        <v>21.25</v>
      </c>
      <c r="K95" s="129">
        <v>1952.1</v>
      </c>
      <c r="L95" s="129">
        <v>680.4</v>
      </c>
      <c r="M95" s="129">
        <v>6148.55</v>
      </c>
      <c r="N95" s="129">
        <f t="shared" si="1"/>
        <v>12659.79</v>
      </c>
    </row>
    <row r="96" spans="1:14" x14ac:dyDescent="0.45">
      <c r="A96" s="128" t="s">
        <v>438</v>
      </c>
      <c r="B96" s="129">
        <v>0</v>
      </c>
      <c r="C96" s="129">
        <v>0</v>
      </c>
      <c r="D96" s="129">
        <v>363</v>
      </c>
      <c r="E96" s="129">
        <v>0</v>
      </c>
      <c r="F96" s="129">
        <v>171.06</v>
      </c>
      <c r="G96" s="129">
        <v>0</v>
      </c>
      <c r="H96" s="129">
        <v>0</v>
      </c>
      <c r="I96" s="129">
        <v>0</v>
      </c>
      <c r="J96" s="129">
        <v>160</v>
      </c>
      <c r="K96" s="129">
        <v>485</v>
      </c>
      <c r="L96" s="129">
        <v>0</v>
      </c>
      <c r="M96" s="129">
        <v>0</v>
      </c>
      <c r="N96" s="129">
        <f t="shared" si="1"/>
        <v>1179.06</v>
      </c>
    </row>
    <row r="97" spans="1:14" x14ac:dyDescent="0.45">
      <c r="A97" s="128" t="s">
        <v>439</v>
      </c>
      <c r="B97" s="129">
        <v>361</v>
      </c>
      <c r="C97" s="129">
        <v>0</v>
      </c>
      <c r="D97" s="129">
        <v>0</v>
      </c>
      <c r="E97" s="129">
        <v>0</v>
      </c>
      <c r="F97" s="129">
        <v>0</v>
      </c>
      <c r="G97" s="129">
        <v>300.12</v>
      </c>
      <c r="H97" s="129">
        <v>0</v>
      </c>
      <c r="I97" s="129">
        <v>0</v>
      </c>
      <c r="J97" s="129">
        <v>292</v>
      </c>
      <c r="K97" s="129">
        <v>0</v>
      </c>
      <c r="L97" s="129">
        <v>0</v>
      </c>
      <c r="M97" s="129">
        <v>1087.7</v>
      </c>
      <c r="N97" s="129">
        <f t="shared" si="1"/>
        <v>2040.8200000000002</v>
      </c>
    </row>
    <row r="98" spans="1:14" x14ac:dyDescent="0.45">
      <c r="A98" s="128" t="s">
        <v>440</v>
      </c>
      <c r="B98" s="129">
        <v>0</v>
      </c>
      <c r="C98" s="129">
        <v>661</v>
      </c>
      <c r="D98" s="129">
        <v>0</v>
      </c>
      <c r="E98" s="129">
        <v>0</v>
      </c>
      <c r="F98" s="129">
        <v>1898.87</v>
      </c>
      <c r="G98" s="129">
        <v>1476.66</v>
      </c>
      <c r="H98" s="129">
        <v>0</v>
      </c>
      <c r="I98" s="129">
        <v>0</v>
      </c>
      <c r="J98" s="129">
        <v>1633.46</v>
      </c>
      <c r="K98" s="129">
        <v>750</v>
      </c>
      <c r="L98" s="129">
        <v>85.12</v>
      </c>
      <c r="M98" s="129">
        <v>0</v>
      </c>
      <c r="N98" s="129">
        <f t="shared" si="1"/>
        <v>6505.11</v>
      </c>
    </row>
    <row r="99" spans="1:14" x14ac:dyDescent="0.45">
      <c r="A99" s="128" t="s">
        <v>90</v>
      </c>
      <c r="B99" s="129">
        <v>736.59</v>
      </c>
      <c r="C99" s="129">
        <v>1337.02</v>
      </c>
      <c r="D99" s="129">
        <v>0</v>
      </c>
      <c r="E99" s="129">
        <v>4014.73</v>
      </c>
      <c r="F99" s="129">
        <v>1114.1299999999999</v>
      </c>
      <c r="G99" s="129">
        <v>5445.57</v>
      </c>
      <c r="H99" s="129">
        <v>0</v>
      </c>
      <c r="I99" s="129">
        <v>661.79</v>
      </c>
      <c r="J99" s="129">
        <v>1303.4700000000003</v>
      </c>
      <c r="K99" s="129">
        <v>2712.2200000000003</v>
      </c>
      <c r="L99" s="129">
        <v>997.53</v>
      </c>
      <c r="M99" s="129">
        <v>778.64</v>
      </c>
      <c r="N99" s="129">
        <f t="shared" si="1"/>
        <v>19101.690000000002</v>
      </c>
    </row>
    <row r="100" spans="1:14" x14ac:dyDescent="0.45">
      <c r="A100" s="128" t="s">
        <v>441</v>
      </c>
      <c r="B100" s="129">
        <v>6649.0500000000011</v>
      </c>
      <c r="C100" s="129">
        <v>19.989999999999998</v>
      </c>
      <c r="D100" s="129">
        <v>1339.37</v>
      </c>
      <c r="E100" s="129">
        <v>168.5</v>
      </c>
      <c r="F100" s="129">
        <v>887</v>
      </c>
      <c r="G100" s="129">
        <v>1220.2</v>
      </c>
      <c r="H100" s="129">
        <v>0</v>
      </c>
      <c r="I100" s="129">
        <v>9443.6</v>
      </c>
      <c r="J100" s="129">
        <v>2904.46</v>
      </c>
      <c r="K100" s="129">
        <v>1035.81</v>
      </c>
      <c r="L100" s="129">
        <v>6533.6799999999994</v>
      </c>
      <c r="M100" s="129">
        <v>3296.33</v>
      </c>
      <c r="N100" s="129">
        <f t="shared" si="1"/>
        <v>33497.99</v>
      </c>
    </row>
    <row r="101" spans="1:14" x14ac:dyDescent="0.45">
      <c r="A101" s="128" t="s">
        <v>442</v>
      </c>
      <c r="B101" s="129">
        <v>1372.96</v>
      </c>
      <c r="C101" s="129">
        <v>3817.25</v>
      </c>
      <c r="D101" s="129">
        <v>0</v>
      </c>
      <c r="E101" s="129">
        <v>0</v>
      </c>
      <c r="F101" s="129">
        <v>2181.89</v>
      </c>
      <c r="G101" s="129">
        <v>1668.95</v>
      </c>
      <c r="H101" s="129">
        <v>0</v>
      </c>
      <c r="I101" s="129">
        <v>481.78</v>
      </c>
      <c r="J101" s="129">
        <v>1962.79</v>
      </c>
      <c r="K101" s="129">
        <v>924</v>
      </c>
      <c r="L101" s="129">
        <v>1963.4</v>
      </c>
      <c r="M101" s="129">
        <v>400</v>
      </c>
      <c r="N101" s="129">
        <f t="shared" si="1"/>
        <v>14773.020000000002</v>
      </c>
    </row>
    <row r="102" spans="1:14" x14ac:dyDescent="0.45">
      <c r="A102" s="128" t="s">
        <v>91</v>
      </c>
      <c r="B102" s="129">
        <v>-21.13</v>
      </c>
      <c r="C102" s="129">
        <v>0</v>
      </c>
      <c r="D102" s="129">
        <v>300</v>
      </c>
      <c r="E102" s="129">
        <v>0</v>
      </c>
      <c r="F102" s="129">
        <v>2085</v>
      </c>
      <c r="G102" s="129">
        <v>0</v>
      </c>
      <c r="H102" s="129">
        <v>0</v>
      </c>
      <c r="I102" s="129">
        <v>0</v>
      </c>
      <c r="J102" s="129">
        <v>1458.6</v>
      </c>
      <c r="K102" s="129">
        <v>12.4</v>
      </c>
      <c r="L102" s="129">
        <v>507.12</v>
      </c>
      <c r="M102" s="129">
        <v>75.900000000000006</v>
      </c>
      <c r="N102" s="129">
        <f t="shared" si="1"/>
        <v>4417.8899999999994</v>
      </c>
    </row>
    <row r="103" spans="1:14" x14ac:dyDescent="0.45">
      <c r="A103" s="128" t="s">
        <v>443</v>
      </c>
      <c r="B103" s="129">
        <v>54</v>
      </c>
      <c r="C103" s="129">
        <v>30</v>
      </c>
      <c r="D103" s="129">
        <v>30</v>
      </c>
      <c r="E103" s="129">
        <v>38.86</v>
      </c>
      <c r="F103" s="129">
        <v>1122.3399999999999</v>
      </c>
      <c r="G103" s="129">
        <v>54</v>
      </c>
      <c r="H103" s="129">
        <v>0</v>
      </c>
      <c r="I103" s="129">
        <v>777</v>
      </c>
      <c r="J103" s="129">
        <v>680.75</v>
      </c>
      <c r="K103" s="129">
        <v>496</v>
      </c>
      <c r="L103" s="129">
        <v>1251.2</v>
      </c>
      <c r="M103" s="129">
        <v>309.7</v>
      </c>
      <c r="N103" s="129">
        <f t="shared" si="1"/>
        <v>4843.8499999999995</v>
      </c>
    </row>
    <row r="104" spans="1:14" x14ac:dyDescent="0.45">
      <c r="A104" s="128" t="s">
        <v>444</v>
      </c>
      <c r="B104" s="129">
        <v>0</v>
      </c>
      <c r="C104" s="129">
        <v>0</v>
      </c>
      <c r="D104" s="129">
        <v>7500</v>
      </c>
      <c r="E104" s="129">
        <v>0</v>
      </c>
      <c r="F104" s="129">
        <v>0</v>
      </c>
      <c r="G104" s="129">
        <v>0</v>
      </c>
      <c r="H104" s="129">
        <v>0</v>
      </c>
      <c r="I104" s="129">
        <v>736.95</v>
      </c>
      <c r="J104" s="129">
        <v>0</v>
      </c>
      <c r="K104" s="129">
        <v>0</v>
      </c>
      <c r="L104" s="129">
        <v>0</v>
      </c>
      <c r="M104" s="129">
        <v>0</v>
      </c>
      <c r="N104" s="129">
        <f t="shared" si="1"/>
        <v>8236.9500000000007</v>
      </c>
    </row>
    <row r="105" spans="1:14" x14ac:dyDescent="0.45">
      <c r="A105" s="128" t="s">
        <v>445</v>
      </c>
      <c r="B105" s="129">
        <v>2158</v>
      </c>
      <c r="C105" s="129">
        <v>0</v>
      </c>
      <c r="D105" s="129">
        <v>0</v>
      </c>
      <c r="E105" s="129">
        <v>0</v>
      </c>
      <c r="F105" s="129">
        <v>0</v>
      </c>
      <c r="G105" s="129">
        <v>0</v>
      </c>
      <c r="H105" s="129">
        <v>0</v>
      </c>
      <c r="I105" s="129">
        <v>100</v>
      </c>
      <c r="J105" s="129">
        <v>0</v>
      </c>
      <c r="K105" s="129">
        <v>1895.76</v>
      </c>
      <c r="L105" s="129">
        <v>0</v>
      </c>
      <c r="M105" s="129">
        <v>143.77000000000001</v>
      </c>
      <c r="N105" s="129">
        <f t="shared" si="1"/>
        <v>4297.5300000000007</v>
      </c>
    </row>
    <row r="106" spans="1:14" x14ac:dyDescent="0.45">
      <c r="A106" s="128" t="s">
        <v>446</v>
      </c>
      <c r="B106" s="129">
        <v>0</v>
      </c>
      <c r="C106" s="129">
        <v>0</v>
      </c>
      <c r="D106" s="129">
        <v>0</v>
      </c>
      <c r="E106" s="129">
        <v>0</v>
      </c>
      <c r="F106" s="129">
        <v>0</v>
      </c>
      <c r="G106" s="129">
        <v>0</v>
      </c>
      <c r="H106" s="129">
        <v>0</v>
      </c>
      <c r="I106" s="129">
        <v>472.5</v>
      </c>
      <c r="J106" s="129">
        <v>0</v>
      </c>
      <c r="K106" s="129">
        <v>0</v>
      </c>
      <c r="L106" s="129">
        <v>0</v>
      </c>
      <c r="M106" s="129">
        <v>0</v>
      </c>
      <c r="N106" s="129">
        <f t="shared" si="1"/>
        <v>472.5</v>
      </c>
    </row>
    <row r="107" spans="1:14" x14ac:dyDescent="0.45">
      <c r="A107" s="128" t="s">
        <v>447</v>
      </c>
      <c r="B107" s="129">
        <v>0</v>
      </c>
      <c r="C107" s="129">
        <v>89.7</v>
      </c>
      <c r="D107" s="129">
        <v>0</v>
      </c>
      <c r="E107" s="129">
        <v>0</v>
      </c>
      <c r="F107" s="129">
        <v>179.4</v>
      </c>
      <c r="G107" s="129">
        <v>908.45</v>
      </c>
      <c r="H107" s="129">
        <v>0</v>
      </c>
      <c r="I107" s="129">
        <v>89.7</v>
      </c>
      <c r="J107" s="129">
        <v>328.5</v>
      </c>
      <c r="K107" s="129">
        <v>89.7</v>
      </c>
      <c r="L107" s="129">
        <v>0</v>
      </c>
      <c r="M107" s="129">
        <v>186.24</v>
      </c>
      <c r="N107" s="129">
        <f t="shared" si="1"/>
        <v>1871.6900000000003</v>
      </c>
    </row>
    <row r="108" spans="1:14" x14ac:dyDescent="0.45">
      <c r="A108" s="128" t="s">
        <v>92</v>
      </c>
      <c r="B108" s="129">
        <v>846.25</v>
      </c>
      <c r="C108" s="129">
        <v>1044.5</v>
      </c>
      <c r="D108" s="129">
        <v>89</v>
      </c>
      <c r="E108" s="129">
        <v>1578.09</v>
      </c>
      <c r="F108" s="129">
        <v>6914.95</v>
      </c>
      <c r="G108" s="129">
        <v>5425.4</v>
      </c>
      <c r="H108" s="129">
        <v>0</v>
      </c>
      <c r="I108" s="129">
        <v>1818.35</v>
      </c>
      <c r="J108" s="129">
        <v>7076.62</v>
      </c>
      <c r="K108" s="129">
        <v>6253.4599999999991</v>
      </c>
      <c r="L108" s="129">
        <v>5054.1399999999994</v>
      </c>
      <c r="M108" s="129">
        <v>609</v>
      </c>
      <c r="N108" s="129">
        <f t="shared" si="1"/>
        <v>36709.759999999995</v>
      </c>
    </row>
    <row r="109" spans="1:14" x14ac:dyDescent="0.45">
      <c r="A109" s="128" t="s">
        <v>93</v>
      </c>
      <c r="B109" s="129">
        <v>14143.87</v>
      </c>
      <c r="C109" s="129">
        <v>363.9</v>
      </c>
      <c r="D109" s="129">
        <v>1628.3600000000001</v>
      </c>
      <c r="E109" s="129">
        <v>3625.4</v>
      </c>
      <c r="F109" s="129">
        <v>13115.36</v>
      </c>
      <c r="G109" s="129">
        <v>11164.239999999998</v>
      </c>
      <c r="H109" s="129">
        <v>0</v>
      </c>
      <c r="I109" s="129">
        <v>13594.13</v>
      </c>
      <c r="J109" s="129">
        <v>1638.65</v>
      </c>
      <c r="K109" s="129">
        <v>1991.41</v>
      </c>
      <c r="L109" s="129">
        <v>12055.76</v>
      </c>
      <c r="M109" s="129">
        <v>14501.96</v>
      </c>
      <c r="N109" s="129">
        <f t="shared" si="1"/>
        <v>87823.040000000008</v>
      </c>
    </row>
    <row r="110" spans="1:14" x14ac:dyDescent="0.45">
      <c r="A110" s="128" t="s">
        <v>448</v>
      </c>
      <c r="B110" s="129">
        <v>246.85</v>
      </c>
      <c r="C110" s="129">
        <v>325</v>
      </c>
      <c r="D110" s="129">
        <v>0</v>
      </c>
      <c r="E110" s="129">
        <v>0</v>
      </c>
      <c r="F110" s="129">
        <v>0</v>
      </c>
      <c r="G110" s="129">
        <v>0</v>
      </c>
      <c r="H110" s="129">
        <v>0</v>
      </c>
      <c r="I110" s="129">
        <v>0</v>
      </c>
      <c r="J110" s="129">
        <v>0</v>
      </c>
      <c r="K110" s="129">
        <v>0</v>
      </c>
      <c r="L110" s="129">
        <v>0</v>
      </c>
      <c r="M110" s="129">
        <v>0</v>
      </c>
      <c r="N110" s="129">
        <f t="shared" si="1"/>
        <v>571.85</v>
      </c>
    </row>
    <row r="111" spans="1:14" x14ac:dyDescent="0.45">
      <c r="A111" s="128" t="s">
        <v>449</v>
      </c>
      <c r="B111" s="129">
        <v>0</v>
      </c>
      <c r="C111" s="129">
        <v>0</v>
      </c>
      <c r="D111" s="129">
        <v>0</v>
      </c>
      <c r="E111" s="129">
        <v>0</v>
      </c>
      <c r="F111" s="129">
        <v>0</v>
      </c>
      <c r="G111" s="129">
        <v>0</v>
      </c>
      <c r="H111" s="129">
        <v>0</v>
      </c>
      <c r="I111" s="129">
        <v>0</v>
      </c>
      <c r="J111" s="129">
        <v>0</v>
      </c>
      <c r="K111" s="129">
        <v>45.73</v>
      </c>
      <c r="L111" s="129">
        <v>0</v>
      </c>
      <c r="M111" s="129">
        <v>0</v>
      </c>
      <c r="N111" s="129">
        <f t="shared" si="1"/>
        <v>45.73</v>
      </c>
    </row>
    <row r="112" spans="1:14" x14ac:dyDescent="0.45">
      <c r="A112" s="128" t="s">
        <v>450</v>
      </c>
      <c r="B112" s="129">
        <v>0</v>
      </c>
      <c r="C112" s="129">
        <v>0</v>
      </c>
      <c r="D112" s="129">
        <v>0</v>
      </c>
      <c r="E112" s="129">
        <v>0</v>
      </c>
      <c r="F112" s="129">
        <v>0</v>
      </c>
      <c r="G112" s="129">
        <v>49.6</v>
      </c>
      <c r="H112" s="129">
        <v>0</v>
      </c>
      <c r="I112" s="129">
        <v>0</v>
      </c>
      <c r="J112" s="129">
        <v>95</v>
      </c>
      <c r="K112" s="129">
        <v>481.23</v>
      </c>
      <c r="L112" s="129">
        <v>0</v>
      </c>
      <c r="M112" s="129">
        <v>0</v>
      </c>
      <c r="N112" s="129">
        <f t="shared" si="1"/>
        <v>625.83000000000004</v>
      </c>
    </row>
    <row r="113" spans="1:14" x14ac:dyDescent="0.45">
      <c r="A113" s="128" t="s">
        <v>451</v>
      </c>
      <c r="B113" s="129">
        <v>0</v>
      </c>
      <c r="C113" s="129">
        <v>0</v>
      </c>
      <c r="D113" s="129">
        <v>0</v>
      </c>
      <c r="E113" s="129">
        <v>0</v>
      </c>
      <c r="F113" s="129">
        <v>0</v>
      </c>
      <c r="G113" s="129">
        <v>0</v>
      </c>
      <c r="H113" s="129">
        <v>0</v>
      </c>
      <c r="I113" s="129">
        <v>99</v>
      </c>
      <c r="J113" s="129">
        <v>0</v>
      </c>
      <c r="K113" s="129">
        <v>0</v>
      </c>
      <c r="L113" s="129">
        <v>0</v>
      </c>
      <c r="M113" s="129">
        <v>73.92</v>
      </c>
      <c r="N113" s="129">
        <f t="shared" si="1"/>
        <v>172.92000000000002</v>
      </c>
    </row>
    <row r="114" spans="1:14" x14ac:dyDescent="0.45">
      <c r="A114" s="128" t="s">
        <v>94</v>
      </c>
      <c r="B114" s="129">
        <v>0</v>
      </c>
      <c r="C114" s="129">
        <v>0</v>
      </c>
      <c r="D114" s="129">
        <v>0</v>
      </c>
      <c r="E114" s="129">
        <v>0</v>
      </c>
      <c r="F114" s="129">
        <v>0</v>
      </c>
      <c r="G114" s="129">
        <v>0</v>
      </c>
      <c r="H114" s="129">
        <v>0</v>
      </c>
      <c r="I114" s="129">
        <v>0</v>
      </c>
      <c r="J114" s="129">
        <v>3500</v>
      </c>
      <c r="K114" s="129">
        <v>0</v>
      </c>
      <c r="L114" s="129">
        <v>0</v>
      </c>
      <c r="M114" s="129">
        <v>0</v>
      </c>
      <c r="N114" s="129">
        <f t="shared" si="1"/>
        <v>3500</v>
      </c>
    </row>
    <row r="115" spans="1:14" x14ac:dyDescent="0.45">
      <c r="A115" s="128" t="s">
        <v>452</v>
      </c>
      <c r="B115" s="129">
        <v>7792.41</v>
      </c>
      <c r="C115" s="129">
        <v>578</v>
      </c>
      <c r="D115" s="129">
        <v>0</v>
      </c>
      <c r="E115" s="129">
        <v>2785.72</v>
      </c>
      <c r="F115" s="129">
        <v>17.5</v>
      </c>
      <c r="G115" s="129">
        <v>51</v>
      </c>
      <c r="H115" s="129">
        <v>0</v>
      </c>
      <c r="I115" s="129">
        <v>75.2</v>
      </c>
      <c r="J115" s="129">
        <v>572.38</v>
      </c>
      <c r="K115" s="129">
        <v>29</v>
      </c>
      <c r="L115" s="129">
        <v>2803.5400000000004</v>
      </c>
      <c r="M115" s="129">
        <v>1639.55</v>
      </c>
      <c r="N115" s="129">
        <f t="shared" si="1"/>
        <v>16344.3</v>
      </c>
    </row>
    <row r="116" spans="1:14" x14ac:dyDescent="0.45">
      <c r="A116" s="128" t="s">
        <v>453</v>
      </c>
      <c r="B116" s="129">
        <v>0</v>
      </c>
      <c r="C116" s="129">
        <v>0</v>
      </c>
      <c r="D116" s="129">
        <v>0</v>
      </c>
      <c r="E116" s="129">
        <v>290</v>
      </c>
      <c r="F116" s="129">
        <v>658.3</v>
      </c>
      <c r="G116" s="129">
        <v>59.5</v>
      </c>
      <c r="H116" s="129">
        <v>0</v>
      </c>
      <c r="I116" s="129">
        <v>60</v>
      </c>
      <c r="J116" s="129">
        <v>0</v>
      </c>
      <c r="K116" s="129">
        <v>1184.94</v>
      </c>
      <c r="L116" s="129">
        <v>0</v>
      </c>
      <c r="M116" s="129">
        <v>0</v>
      </c>
      <c r="N116" s="129">
        <f t="shared" si="1"/>
        <v>2252.7399999999998</v>
      </c>
    </row>
    <row r="117" spans="1:14" x14ac:dyDescent="0.45">
      <c r="A117" s="128" t="s">
        <v>454</v>
      </c>
      <c r="B117" s="129">
        <v>0</v>
      </c>
      <c r="C117" s="129">
        <v>0</v>
      </c>
      <c r="D117" s="129">
        <v>0</v>
      </c>
      <c r="E117" s="129">
        <v>0</v>
      </c>
      <c r="F117" s="129">
        <v>0</v>
      </c>
      <c r="G117" s="129">
        <v>145</v>
      </c>
      <c r="H117" s="129">
        <v>0</v>
      </c>
      <c r="I117" s="129">
        <v>0</v>
      </c>
      <c r="J117" s="129">
        <v>0</v>
      </c>
      <c r="K117" s="129">
        <v>0</v>
      </c>
      <c r="L117" s="129">
        <v>0</v>
      </c>
      <c r="M117" s="129">
        <v>0</v>
      </c>
      <c r="N117" s="129">
        <f t="shared" si="1"/>
        <v>145</v>
      </c>
    </row>
    <row r="118" spans="1:14" x14ac:dyDescent="0.45">
      <c r="A118" s="128" t="s">
        <v>95</v>
      </c>
      <c r="B118" s="129">
        <v>1601.9399999999998</v>
      </c>
      <c r="C118" s="129">
        <v>5828.33</v>
      </c>
      <c r="D118" s="129">
        <v>85.5</v>
      </c>
      <c r="E118" s="129">
        <v>2140.8200000000002</v>
      </c>
      <c r="F118" s="129">
        <v>1293.58</v>
      </c>
      <c r="G118" s="129">
        <v>7431.4</v>
      </c>
      <c r="H118" s="129">
        <v>0</v>
      </c>
      <c r="I118" s="129">
        <v>4078.5</v>
      </c>
      <c r="J118" s="129">
        <v>1396.67</v>
      </c>
      <c r="K118" s="129">
        <v>4071.75</v>
      </c>
      <c r="L118" s="129">
        <v>4653.47</v>
      </c>
      <c r="M118" s="129">
        <v>708.13</v>
      </c>
      <c r="N118" s="129">
        <f t="shared" si="1"/>
        <v>33290.089999999997</v>
      </c>
    </row>
    <row r="119" spans="1:14" x14ac:dyDescent="0.45">
      <c r="A119" s="128" t="s">
        <v>96</v>
      </c>
      <c r="B119" s="129">
        <v>5352.6</v>
      </c>
      <c r="C119" s="129">
        <v>1830</v>
      </c>
      <c r="D119" s="129">
        <v>503.48</v>
      </c>
      <c r="E119" s="129">
        <v>1412</v>
      </c>
      <c r="F119" s="129">
        <v>4687.21</v>
      </c>
      <c r="G119" s="129">
        <v>2716.53</v>
      </c>
      <c r="H119" s="129">
        <v>0</v>
      </c>
      <c r="I119" s="129">
        <v>40.630000000000003</v>
      </c>
      <c r="J119" s="129">
        <v>2898.19</v>
      </c>
      <c r="K119" s="129">
        <v>1722.88</v>
      </c>
      <c r="L119" s="129">
        <v>989.44999999999993</v>
      </c>
      <c r="M119" s="129">
        <v>4917.87</v>
      </c>
      <c r="N119" s="129">
        <f t="shared" si="1"/>
        <v>27070.84</v>
      </c>
    </row>
    <row r="120" spans="1:14" x14ac:dyDescent="0.45">
      <c r="A120" s="128" t="s">
        <v>97</v>
      </c>
      <c r="B120" s="129">
        <v>3128.8</v>
      </c>
      <c r="C120" s="129">
        <v>368</v>
      </c>
      <c r="D120" s="129">
        <v>4242</v>
      </c>
      <c r="E120" s="129">
        <v>2652.85</v>
      </c>
      <c r="F120" s="129">
        <v>791.08</v>
      </c>
      <c r="G120" s="129">
        <v>482.4</v>
      </c>
      <c r="H120" s="129">
        <v>0</v>
      </c>
      <c r="I120" s="129">
        <v>9701.69</v>
      </c>
      <c r="J120" s="129">
        <v>440.27</v>
      </c>
      <c r="K120" s="129">
        <v>3342.27</v>
      </c>
      <c r="L120" s="129">
        <v>241.45</v>
      </c>
      <c r="M120" s="129">
        <v>3645.9</v>
      </c>
      <c r="N120" s="129">
        <f t="shared" si="1"/>
        <v>29036.710000000003</v>
      </c>
    </row>
    <row r="121" spans="1:14" x14ac:dyDescent="0.45">
      <c r="A121" s="128" t="s">
        <v>455</v>
      </c>
      <c r="B121" s="129">
        <v>1716.52</v>
      </c>
      <c r="C121" s="129">
        <v>952.51</v>
      </c>
      <c r="D121" s="129">
        <v>51</v>
      </c>
      <c r="E121" s="129">
        <v>454.55</v>
      </c>
      <c r="F121" s="129">
        <v>833.42</v>
      </c>
      <c r="G121" s="129">
        <v>1208.0700000000002</v>
      </c>
      <c r="H121" s="129">
        <v>0</v>
      </c>
      <c r="I121" s="129">
        <v>2346.14</v>
      </c>
      <c r="J121" s="129">
        <v>5371.19</v>
      </c>
      <c r="K121" s="129">
        <v>4434.24</v>
      </c>
      <c r="L121" s="129">
        <v>2029.14</v>
      </c>
      <c r="M121" s="129">
        <v>1982.71</v>
      </c>
      <c r="N121" s="129">
        <f t="shared" si="1"/>
        <v>21379.489999999998</v>
      </c>
    </row>
    <row r="122" spans="1:14" x14ac:dyDescent="0.45">
      <c r="A122" s="128" t="s">
        <v>456</v>
      </c>
      <c r="B122" s="129">
        <v>319.60000000000002</v>
      </c>
      <c r="C122" s="129">
        <v>0</v>
      </c>
      <c r="D122" s="129">
        <v>0</v>
      </c>
      <c r="E122" s="129">
        <v>0</v>
      </c>
      <c r="F122" s="129">
        <v>0</v>
      </c>
      <c r="G122" s="129">
        <v>0</v>
      </c>
      <c r="H122" s="129">
        <v>0</v>
      </c>
      <c r="I122" s="129">
        <v>0</v>
      </c>
      <c r="J122" s="129">
        <v>0</v>
      </c>
      <c r="K122" s="129">
        <v>0</v>
      </c>
      <c r="L122" s="129">
        <v>0</v>
      </c>
      <c r="M122" s="129">
        <v>0</v>
      </c>
      <c r="N122" s="129">
        <f t="shared" si="1"/>
        <v>319.60000000000002</v>
      </c>
    </row>
    <row r="123" spans="1:14" x14ac:dyDescent="0.45">
      <c r="A123" s="128" t="s">
        <v>457</v>
      </c>
      <c r="B123" s="129">
        <v>0</v>
      </c>
      <c r="C123" s="129">
        <v>500</v>
      </c>
      <c r="D123" s="129">
        <v>0</v>
      </c>
      <c r="E123" s="129">
        <v>0</v>
      </c>
      <c r="F123" s="129">
        <v>0</v>
      </c>
      <c r="G123" s="129">
        <v>0</v>
      </c>
      <c r="H123" s="129">
        <v>0</v>
      </c>
      <c r="I123" s="129">
        <v>0</v>
      </c>
      <c r="J123" s="129">
        <v>377.89</v>
      </c>
      <c r="K123" s="129">
        <v>0</v>
      </c>
      <c r="L123" s="129">
        <v>500</v>
      </c>
      <c r="M123" s="129">
        <v>819</v>
      </c>
      <c r="N123" s="129">
        <f t="shared" si="1"/>
        <v>2196.89</v>
      </c>
    </row>
    <row r="124" spans="1:14" x14ac:dyDescent="0.45">
      <c r="A124" s="128" t="s">
        <v>458</v>
      </c>
      <c r="B124" s="129">
        <v>1163.9000000000001</v>
      </c>
      <c r="C124" s="129">
        <v>0</v>
      </c>
      <c r="D124" s="129">
        <v>0</v>
      </c>
      <c r="E124" s="129">
        <v>0</v>
      </c>
      <c r="F124" s="129">
        <v>0</v>
      </c>
      <c r="G124" s="129">
        <v>0</v>
      </c>
      <c r="H124" s="129">
        <v>0</v>
      </c>
      <c r="I124" s="129">
        <v>0</v>
      </c>
      <c r="J124" s="129">
        <v>0</v>
      </c>
      <c r="K124" s="129">
        <v>0</v>
      </c>
      <c r="L124" s="129">
        <v>0</v>
      </c>
      <c r="M124" s="129">
        <v>0</v>
      </c>
      <c r="N124" s="129">
        <f t="shared" si="1"/>
        <v>1163.9000000000001</v>
      </c>
    </row>
    <row r="125" spans="1:14" x14ac:dyDescent="0.45">
      <c r="A125" s="128" t="s">
        <v>98</v>
      </c>
      <c r="B125" s="129">
        <v>4268.3099999999995</v>
      </c>
      <c r="C125" s="129">
        <v>3034.67</v>
      </c>
      <c r="D125" s="129">
        <v>3898.15</v>
      </c>
      <c r="E125" s="129">
        <v>5691.42</v>
      </c>
      <c r="F125" s="129">
        <v>7133.75</v>
      </c>
      <c r="G125" s="129">
        <v>15183.84</v>
      </c>
      <c r="H125" s="129">
        <v>0</v>
      </c>
      <c r="I125" s="129">
        <v>3445.27</v>
      </c>
      <c r="J125" s="129">
        <v>5865.63</v>
      </c>
      <c r="K125" s="129">
        <v>5862.7400000000007</v>
      </c>
      <c r="L125" s="129">
        <v>3101.13</v>
      </c>
      <c r="M125" s="129">
        <v>7020.95</v>
      </c>
      <c r="N125" s="129">
        <f t="shared" si="1"/>
        <v>64505.859999999986</v>
      </c>
    </row>
    <row r="126" spans="1:14" x14ac:dyDescent="0.45">
      <c r="A126" s="128" t="s">
        <v>99</v>
      </c>
      <c r="B126" s="129">
        <v>296.68</v>
      </c>
      <c r="C126" s="129">
        <v>0</v>
      </c>
      <c r="D126" s="129">
        <v>105</v>
      </c>
      <c r="E126" s="129">
        <v>0</v>
      </c>
      <c r="F126" s="129">
        <v>891.29000000000008</v>
      </c>
      <c r="G126" s="129">
        <v>564.31999999999994</v>
      </c>
      <c r="H126" s="129">
        <v>0</v>
      </c>
      <c r="I126" s="129">
        <v>147.38999999999999</v>
      </c>
      <c r="J126" s="129">
        <v>173.51</v>
      </c>
      <c r="K126" s="129">
        <v>1544.19</v>
      </c>
      <c r="L126" s="129">
        <v>125.55</v>
      </c>
      <c r="M126" s="129">
        <v>136.24</v>
      </c>
      <c r="N126" s="129">
        <f t="shared" si="1"/>
        <v>3984.17</v>
      </c>
    </row>
    <row r="127" spans="1:14" x14ac:dyDescent="0.45">
      <c r="A127" s="128" t="s">
        <v>459</v>
      </c>
      <c r="B127" s="129">
        <v>0</v>
      </c>
      <c r="C127" s="129">
        <v>0</v>
      </c>
      <c r="D127" s="129">
        <v>0</v>
      </c>
      <c r="E127" s="129">
        <v>0</v>
      </c>
      <c r="F127" s="129">
        <v>100</v>
      </c>
      <c r="G127" s="129">
        <v>0</v>
      </c>
      <c r="H127" s="129">
        <v>0</v>
      </c>
      <c r="I127" s="129">
        <v>127</v>
      </c>
      <c r="J127" s="129">
        <v>729.75</v>
      </c>
      <c r="K127" s="129">
        <v>595.35</v>
      </c>
      <c r="L127" s="129">
        <v>1252.5</v>
      </c>
      <c r="M127" s="129">
        <v>0</v>
      </c>
      <c r="N127" s="129">
        <f t="shared" si="1"/>
        <v>2804.6</v>
      </c>
    </row>
    <row r="128" spans="1:14" x14ac:dyDescent="0.45">
      <c r="A128" s="128" t="s">
        <v>100</v>
      </c>
      <c r="B128" s="129">
        <v>658.5</v>
      </c>
      <c r="C128" s="129">
        <v>0</v>
      </c>
      <c r="D128" s="129">
        <v>30</v>
      </c>
      <c r="E128" s="129">
        <v>60</v>
      </c>
      <c r="F128" s="129">
        <v>135</v>
      </c>
      <c r="G128" s="129">
        <v>120.33</v>
      </c>
      <c r="H128" s="129">
        <v>0</v>
      </c>
      <c r="I128" s="129">
        <v>0</v>
      </c>
      <c r="J128" s="129">
        <v>744.25</v>
      </c>
      <c r="K128" s="129">
        <v>169.5</v>
      </c>
      <c r="L128" s="129">
        <v>526.13</v>
      </c>
      <c r="M128" s="129">
        <v>1462</v>
      </c>
      <c r="N128" s="129">
        <f t="shared" si="1"/>
        <v>3905.71</v>
      </c>
    </row>
    <row r="129" spans="1:14" x14ac:dyDescent="0.45">
      <c r="A129" s="128" t="s">
        <v>101</v>
      </c>
      <c r="B129" s="129">
        <v>1349.55</v>
      </c>
      <c r="C129" s="129">
        <v>81.400000000000006</v>
      </c>
      <c r="D129" s="129">
        <v>0</v>
      </c>
      <c r="E129" s="129">
        <v>0</v>
      </c>
      <c r="F129" s="129">
        <v>0</v>
      </c>
      <c r="G129" s="129">
        <v>556.45000000000005</v>
      </c>
      <c r="H129" s="129">
        <v>0</v>
      </c>
      <c r="I129" s="129">
        <v>0</v>
      </c>
      <c r="J129" s="129">
        <v>0</v>
      </c>
      <c r="K129" s="129">
        <v>165</v>
      </c>
      <c r="L129" s="129">
        <v>0</v>
      </c>
      <c r="M129" s="129">
        <v>0</v>
      </c>
      <c r="N129" s="129">
        <f t="shared" si="1"/>
        <v>2152.4</v>
      </c>
    </row>
    <row r="130" spans="1:14" x14ac:dyDescent="0.45">
      <c r="A130" s="128" t="s">
        <v>460</v>
      </c>
      <c r="B130" s="129">
        <v>285</v>
      </c>
      <c r="C130" s="129">
        <v>1988</v>
      </c>
      <c r="D130" s="129">
        <v>0</v>
      </c>
      <c r="E130" s="129">
        <v>-271.2</v>
      </c>
      <c r="F130" s="129">
        <v>0</v>
      </c>
      <c r="G130" s="129">
        <v>271.2</v>
      </c>
      <c r="H130" s="129">
        <v>0</v>
      </c>
      <c r="I130" s="129">
        <v>0</v>
      </c>
      <c r="J130" s="129">
        <v>260</v>
      </c>
      <c r="K130" s="129">
        <v>0</v>
      </c>
      <c r="L130" s="129">
        <v>0</v>
      </c>
      <c r="M130" s="129">
        <v>0</v>
      </c>
      <c r="N130" s="129">
        <f t="shared" si="1"/>
        <v>2533</v>
      </c>
    </row>
    <row r="131" spans="1:14" x14ac:dyDescent="0.45">
      <c r="A131" s="128" t="s">
        <v>102</v>
      </c>
      <c r="B131" s="129">
        <v>3212.52</v>
      </c>
      <c r="C131" s="129">
        <v>511.45</v>
      </c>
      <c r="D131" s="129">
        <v>526.4</v>
      </c>
      <c r="E131" s="129">
        <v>0</v>
      </c>
      <c r="F131" s="129">
        <v>515.78</v>
      </c>
      <c r="G131" s="129">
        <v>5701.34</v>
      </c>
      <c r="H131" s="129">
        <v>0</v>
      </c>
      <c r="I131" s="129">
        <v>3274.3</v>
      </c>
      <c r="J131" s="129">
        <v>0</v>
      </c>
      <c r="K131" s="129">
        <v>1248.33</v>
      </c>
      <c r="L131" s="129">
        <v>6381.2</v>
      </c>
      <c r="M131" s="129">
        <v>5984.9</v>
      </c>
      <c r="N131" s="129">
        <f t="shared" ref="N131:N194" si="2">SUM(B131:M131)</f>
        <v>27356.22</v>
      </c>
    </row>
    <row r="132" spans="1:14" x14ac:dyDescent="0.45">
      <c r="A132" s="128" t="s">
        <v>461</v>
      </c>
      <c r="B132" s="129">
        <v>101.26</v>
      </c>
      <c r="C132" s="129">
        <v>0</v>
      </c>
      <c r="D132" s="129">
        <v>1950.77</v>
      </c>
      <c r="E132" s="129">
        <v>7381.75</v>
      </c>
      <c r="F132" s="129">
        <v>3079.64</v>
      </c>
      <c r="G132" s="129">
        <v>0</v>
      </c>
      <c r="H132" s="129">
        <v>0</v>
      </c>
      <c r="I132" s="129">
        <v>931.56</v>
      </c>
      <c r="J132" s="129">
        <v>0</v>
      </c>
      <c r="K132" s="129">
        <v>0</v>
      </c>
      <c r="L132" s="129">
        <v>0</v>
      </c>
      <c r="M132" s="129">
        <v>474.05</v>
      </c>
      <c r="N132" s="129">
        <f t="shared" si="2"/>
        <v>13919.029999999999</v>
      </c>
    </row>
    <row r="133" spans="1:14" x14ac:dyDescent="0.45">
      <c r="A133" s="128" t="s">
        <v>462</v>
      </c>
      <c r="B133" s="129">
        <v>0</v>
      </c>
      <c r="C133" s="129">
        <v>0</v>
      </c>
      <c r="D133" s="129">
        <v>0</v>
      </c>
      <c r="E133" s="129">
        <v>0</v>
      </c>
      <c r="F133" s="129">
        <v>8.86</v>
      </c>
      <c r="G133" s="129">
        <v>0</v>
      </c>
      <c r="H133" s="129">
        <v>0</v>
      </c>
      <c r="I133" s="129">
        <v>0</v>
      </c>
      <c r="J133" s="129">
        <v>0</v>
      </c>
      <c r="K133" s="129">
        <v>0</v>
      </c>
      <c r="L133" s="129">
        <v>0</v>
      </c>
      <c r="M133" s="129">
        <v>2074.94</v>
      </c>
      <c r="N133" s="129">
        <f t="shared" si="2"/>
        <v>2083.8000000000002</v>
      </c>
    </row>
    <row r="134" spans="1:14" x14ac:dyDescent="0.45">
      <c r="A134" s="128" t="s">
        <v>463</v>
      </c>
      <c r="B134" s="129">
        <v>3451.16</v>
      </c>
      <c r="C134" s="129">
        <v>0</v>
      </c>
      <c r="D134" s="129">
        <v>0</v>
      </c>
      <c r="E134" s="129">
        <v>0</v>
      </c>
      <c r="F134" s="129">
        <v>0</v>
      </c>
      <c r="G134" s="129">
        <v>0</v>
      </c>
      <c r="H134" s="129">
        <v>0</v>
      </c>
      <c r="I134" s="129">
        <v>0</v>
      </c>
      <c r="J134" s="129">
        <v>0</v>
      </c>
      <c r="K134" s="129">
        <v>77.040000000000006</v>
      </c>
      <c r="L134" s="129">
        <v>0</v>
      </c>
      <c r="M134" s="129">
        <v>2426.61</v>
      </c>
      <c r="N134" s="129">
        <f t="shared" si="2"/>
        <v>5954.8099999999995</v>
      </c>
    </row>
    <row r="135" spans="1:14" x14ac:dyDescent="0.45">
      <c r="A135" s="128" t="s">
        <v>464</v>
      </c>
      <c r="B135" s="129">
        <v>0</v>
      </c>
      <c r="C135" s="129">
        <v>0</v>
      </c>
      <c r="D135" s="129">
        <v>0</v>
      </c>
      <c r="E135" s="129">
        <v>0</v>
      </c>
      <c r="F135" s="129">
        <v>57.46</v>
      </c>
      <c r="G135" s="129">
        <v>101.67</v>
      </c>
      <c r="H135" s="129">
        <v>0</v>
      </c>
      <c r="I135" s="129">
        <v>6.2</v>
      </c>
      <c r="J135" s="129">
        <v>0</v>
      </c>
      <c r="K135" s="129">
        <v>995</v>
      </c>
      <c r="L135" s="129">
        <v>0</v>
      </c>
      <c r="M135" s="129">
        <v>0</v>
      </c>
      <c r="N135" s="129">
        <f t="shared" si="2"/>
        <v>1160.33</v>
      </c>
    </row>
    <row r="136" spans="1:14" x14ac:dyDescent="0.45">
      <c r="A136" s="128" t="s">
        <v>465</v>
      </c>
      <c r="B136" s="129">
        <v>3676</v>
      </c>
      <c r="C136" s="129">
        <v>0</v>
      </c>
      <c r="D136" s="129">
        <v>0</v>
      </c>
      <c r="E136" s="129">
        <v>0</v>
      </c>
      <c r="F136" s="129">
        <v>0</v>
      </c>
      <c r="G136" s="129">
        <v>0</v>
      </c>
      <c r="H136" s="129">
        <v>0</v>
      </c>
      <c r="I136" s="129">
        <v>0</v>
      </c>
      <c r="J136" s="129">
        <v>1709.5</v>
      </c>
      <c r="K136" s="129">
        <v>1836.7</v>
      </c>
      <c r="L136" s="129">
        <v>4990</v>
      </c>
      <c r="M136" s="129">
        <v>0</v>
      </c>
      <c r="N136" s="129">
        <f t="shared" si="2"/>
        <v>12212.2</v>
      </c>
    </row>
    <row r="137" spans="1:14" x14ac:dyDescent="0.45">
      <c r="A137" s="128" t="s">
        <v>104</v>
      </c>
      <c r="B137" s="129">
        <v>1092.24</v>
      </c>
      <c r="C137" s="129">
        <v>0</v>
      </c>
      <c r="D137" s="129">
        <v>0</v>
      </c>
      <c r="E137" s="129">
        <v>0</v>
      </c>
      <c r="F137" s="129">
        <v>0</v>
      </c>
      <c r="G137" s="129">
        <v>17.72</v>
      </c>
      <c r="H137" s="129">
        <v>0</v>
      </c>
      <c r="I137" s="129">
        <v>1600</v>
      </c>
      <c r="J137" s="129">
        <v>461.7</v>
      </c>
      <c r="K137" s="129">
        <v>0</v>
      </c>
      <c r="L137" s="129">
        <v>853.65</v>
      </c>
      <c r="M137" s="129">
        <v>-160.24</v>
      </c>
      <c r="N137" s="129">
        <f t="shared" si="2"/>
        <v>3865.0699999999997</v>
      </c>
    </row>
    <row r="138" spans="1:14" x14ac:dyDescent="0.45">
      <c r="A138" s="128" t="s">
        <v>105</v>
      </c>
      <c r="B138" s="129">
        <v>0</v>
      </c>
      <c r="C138" s="129">
        <v>4320</v>
      </c>
      <c r="D138" s="129">
        <v>0</v>
      </c>
      <c r="E138" s="129">
        <v>2880</v>
      </c>
      <c r="F138" s="129">
        <v>1581.28</v>
      </c>
      <c r="G138" s="129">
        <v>5176.37</v>
      </c>
      <c r="H138" s="129">
        <v>0</v>
      </c>
      <c r="I138" s="129">
        <v>0</v>
      </c>
      <c r="J138" s="129">
        <v>55</v>
      </c>
      <c r="K138" s="129">
        <v>148.80000000000001</v>
      </c>
      <c r="L138" s="129">
        <v>44.95</v>
      </c>
      <c r="M138" s="129">
        <v>125</v>
      </c>
      <c r="N138" s="129">
        <f t="shared" si="2"/>
        <v>14331.400000000001</v>
      </c>
    </row>
    <row r="139" spans="1:14" x14ac:dyDescent="0.45">
      <c r="A139" s="128" t="s">
        <v>106</v>
      </c>
      <c r="B139" s="129">
        <v>0</v>
      </c>
      <c r="C139" s="129">
        <v>2147.75</v>
      </c>
      <c r="D139" s="129">
        <v>198</v>
      </c>
      <c r="E139" s="129">
        <v>7914.76</v>
      </c>
      <c r="F139" s="129">
        <v>892.71</v>
      </c>
      <c r="G139" s="129">
        <v>565</v>
      </c>
      <c r="H139" s="129">
        <v>0</v>
      </c>
      <c r="I139" s="129">
        <v>196</v>
      </c>
      <c r="J139" s="129">
        <v>613</v>
      </c>
      <c r="K139" s="129">
        <v>317</v>
      </c>
      <c r="L139" s="129">
        <v>768.7</v>
      </c>
      <c r="M139" s="129">
        <v>620</v>
      </c>
      <c r="N139" s="129">
        <f t="shared" si="2"/>
        <v>14232.920000000002</v>
      </c>
    </row>
    <row r="140" spans="1:14" x14ac:dyDescent="0.45">
      <c r="A140" s="128" t="s">
        <v>107</v>
      </c>
      <c r="B140" s="129">
        <v>714.64</v>
      </c>
      <c r="C140" s="129">
        <v>197</v>
      </c>
      <c r="D140" s="129">
        <v>315.62</v>
      </c>
      <c r="E140" s="129">
        <v>844.98</v>
      </c>
      <c r="F140" s="129">
        <v>8.86</v>
      </c>
      <c r="G140" s="129">
        <v>0</v>
      </c>
      <c r="H140" s="129">
        <v>0</v>
      </c>
      <c r="I140" s="129">
        <v>0</v>
      </c>
      <c r="J140" s="129">
        <v>241.2</v>
      </c>
      <c r="K140" s="129">
        <v>1018.4</v>
      </c>
      <c r="L140" s="129">
        <v>0</v>
      </c>
      <c r="M140" s="129">
        <v>0</v>
      </c>
      <c r="N140" s="129">
        <f t="shared" si="2"/>
        <v>3340.7</v>
      </c>
    </row>
    <row r="141" spans="1:14" x14ac:dyDescent="0.45">
      <c r="A141" s="128" t="s">
        <v>466</v>
      </c>
      <c r="B141" s="129">
        <v>0</v>
      </c>
      <c r="C141" s="129">
        <v>0</v>
      </c>
      <c r="D141" s="129">
        <v>0</v>
      </c>
      <c r="E141" s="129">
        <v>0</v>
      </c>
      <c r="F141" s="129">
        <v>0</v>
      </c>
      <c r="G141" s="129">
        <v>49.47</v>
      </c>
      <c r="H141" s="129">
        <v>0</v>
      </c>
      <c r="I141" s="129">
        <v>0</v>
      </c>
      <c r="J141" s="129">
        <v>0</v>
      </c>
      <c r="K141" s="129">
        <v>0</v>
      </c>
      <c r="L141" s="129">
        <v>730</v>
      </c>
      <c r="M141" s="129">
        <v>0</v>
      </c>
      <c r="N141" s="129">
        <f t="shared" si="2"/>
        <v>779.47</v>
      </c>
    </row>
    <row r="142" spans="1:14" x14ac:dyDescent="0.45">
      <c r="A142" s="128" t="s">
        <v>467</v>
      </c>
      <c r="B142" s="129">
        <v>0</v>
      </c>
      <c r="C142" s="129">
        <v>51</v>
      </c>
      <c r="D142" s="129">
        <v>-1049</v>
      </c>
      <c r="E142" s="129">
        <v>51</v>
      </c>
      <c r="F142" s="129">
        <v>759.5</v>
      </c>
      <c r="G142" s="129">
        <v>287.56</v>
      </c>
      <c r="H142" s="129">
        <v>0</v>
      </c>
      <c r="I142" s="129">
        <v>629.19999999999993</v>
      </c>
      <c r="J142" s="129">
        <v>497.25</v>
      </c>
      <c r="K142" s="129">
        <v>0</v>
      </c>
      <c r="L142" s="129">
        <v>0</v>
      </c>
      <c r="M142" s="129">
        <v>0</v>
      </c>
      <c r="N142" s="129">
        <f t="shared" si="2"/>
        <v>1226.51</v>
      </c>
    </row>
    <row r="143" spans="1:14" x14ac:dyDescent="0.45">
      <c r="A143" s="128" t="s">
        <v>108</v>
      </c>
      <c r="B143" s="129">
        <v>608.64</v>
      </c>
      <c r="C143" s="129">
        <v>877.51</v>
      </c>
      <c r="D143" s="129">
        <v>1847.57</v>
      </c>
      <c r="E143" s="129">
        <v>0</v>
      </c>
      <c r="F143" s="129">
        <v>3507.12</v>
      </c>
      <c r="G143" s="129">
        <v>51.95</v>
      </c>
      <c r="H143" s="129">
        <v>0</v>
      </c>
      <c r="I143" s="129">
        <v>411.87</v>
      </c>
      <c r="J143" s="129">
        <v>569.99</v>
      </c>
      <c r="K143" s="129">
        <v>552.79</v>
      </c>
      <c r="L143" s="129">
        <v>796.43</v>
      </c>
      <c r="M143" s="129">
        <v>745.65</v>
      </c>
      <c r="N143" s="129">
        <f t="shared" si="2"/>
        <v>9969.5199999999986</v>
      </c>
    </row>
    <row r="144" spans="1:14" x14ac:dyDescent="0.45">
      <c r="A144" s="128" t="s">
        <v>468</v>
      </c>
      <c r="B144" s="129">
        <v>0</v>
      </c>
      <c r="C144" s="129">
        <v>2574</v>
      </c>
      <c r="D144" s="129">
        <v>0</v>
      </c>
      <c r="E144" s="129">
        <v>0</v>
      </c>
      <c r="F144" s="129">
        <v>0</v>
      </c>
      <c r="G144" s="129">
        <v>0</v>
      </c>
      <c r="H144" s="129">
        <v>0</v>
      </c>
      <c r="I144" s="129">
        <v>99</v>
      </c>
      <c r="J144" s="129">
        <v>450</v>
      </c>
      <c r="K144" s="129">
        <v>0</v>
      </c>
      <c r="L144" s="129">
        <v>174.3</v>
      </c>
      <c r="M144" s="129">
        <v>0</v>
      </c>
      <c r="N144" s="129">
        <f t="shared" si="2"/>
        <v>3297.3</v>
      </c>
    </row>
    <row r="145" spans="1:14" x14ac:dyDescent="0.45">
      <c r="A145" s="128" t="s">
        <v>469</v>
      </c>
      <c r="B145" s="129">
        <v>0</v>
      </c>
      <c r="C145" s="129">
        <v>0</v>
      </c>
      <c r="D145" s="129">
        <v>0</v>
      </c>
      <c r="E145" s="129">
        <v>0</v>
      </c>
      <c r="F145" s="129">
        <v>234.99</v>
      </c>
      <c r="G145" s="129">
        <v>0</v>
      </c>
      <c r="H145" s="129">
        <v>0</v>
      </c>
      <c r="I145" s="129">
        <v>0</v>
      </c>
      <c r="J145" s="129">
        <v>62</v>
      </c>
      <c r="K145" s="129">
        <v>1658.59</v>
      </c>
      <c r="L145" s="129">
        <v>748.56</v>
      </c>
      <c r="M145" s="129">
        <v>0</v>
      </c>
      <c r="N145" s="129">
        <f t="shared" si="2"/>
        <v>2704.14</v>
      </c>
    </row>
    <row r="146" spans="1:14" x14ac:dyDescent="0.45">
      <c r="A146" s="128" t="s">
        <v>470</v>
      </c>
      <c r="B146" s="129">
        <v>134.47</v>
      </c>
      <c r="C146" s="129">
        <v>12.5</v>
      </c>
      <c r="D146" s="129">
        <v>0</v>
      </c>
      <c r="E146" s="129">
        <v>0</v>
      </c>
      <c r="F146" s="129">
        <v>93.75</v>
      </c>
      <c r="G146" s="129">
        <v>41.95</v>
      </c>
      <c r="H146" s="129">
        <v>0</v>
      </c>
      <c r="I146" s="129">
        <v>921.1</v>
      </c>
      <c r="J146" s="129">
        <v>0</v>
      </c>
      <c r="K146" s="129">
        <v>424.75</v>
      </c>
      <c r="L146" s="129">
        <v>223.2</v>
      </c>
      <c r="M146" s="129">
        <v>0</v>
      </c>
      <c r="N146" s="129">
        <f t="shared" si="2"/>
        <v>1851.72</v>
      </c>
    </row>
    <row r="147" spans="1:14" x14ac:dyDescent="0.45">
      <c r="A147" s="128" t="s">
        <v>471</v>
      </c>
      <c r="B147" s="129">
        <v>0</v>
      </c>
      <c r="C147" s="129">
        <v>0</v>
      </c>
      <c r="D147" s="129">
        <v>0</v>
      </c>
      <c r="E147" s="129">
        <v>0</v>
      </c>
      <c r="F147" s="129">
        <v>0</v>
      </c>
      <c r="G147" s="129">
        <v>0</v>
      </c>
      <c r="H147" s="129">
        <v>0</v>
      </c>
      <c r="I147" s="129">
        <v>13</v>
      </c>
      <c r="J147" s="129">
        <v>0</v>
      </c>
      <c r="K147" s="129">
        <v>0</v>
      </c>
      <c r="L147" s="129">
        <v>0</v>
      </c>
      <c r="M147" s="129">
        <v>0</v>
      </c>
      <c r="N147" s="129">
        <f t="shared" si="2"/>
        <v>13</v>
      </c>
    </row>
    <row r="148" spans="1:14" x14ac:dyDescent="0.45">
      <c r="A148" s="128" t="s">
        <v>472</v>
      </c>
      <c r="B148" s="129">
        <v>563.81000000000006</v>
      </c>
      <c r="C148" s="129">
        <v>755.14</v>
      </c>
      <c r="D148" s="129">
        <v>500</v>
      </c>
      <c r="E148" s="129">
        <v>0</v>
      </c>
      <c r="F148" s="129">
        <v>16.45</v>
      </c>
      <c r="G148" s="129">
        <v>1431.3</v>
      </c>
      <c r="H148" s="129">
        <v>0</v>
      </c>
      <c r="I148" s="129">
        <v>0</v>
      </c>
      <c r="J148" s="129">
        <v>113.9</v>
      </c>
      <c r="K148" s="129">
        <v>23.99</v>
      </c>
      <c r="L148" s="129">
        <v>319.83999999999997</v>
      </c>
      <c r="M148" s="129">
        <v>3248</v>
      </c>
      <c r="N148" s="129">
        <f t="shared" si="2"/>
        <v>6972.43</v>
      </c>
    </row>
    <row r="149" spans="1:14" x14ac:dyDescent="0.45">
      <c r="A149" s="128" t="s">
        <v>473</v>
      </c>
      <c r="B149" s="129">
        <v>0</v>
      </c>
      <c r="C149" s="129">
        <v>0</v>
      </c>
      <c r="D149" s="129">
        <v>0</v>
      </c>
      <c r="E149" s="129">
        <v>0</v>
      </c>
      <c r="F149" s="129">
        <v>0</v>
      </c>
      <c r="G149" s="129">
        <v>32.17</v>
      </c>
      <c r="H149" s="129">
        <v>0</v>
      </c>
      <c r="I149" s="129">
        <v>24.63</v>
      </c>
      <c r="J149" s="129">
        <v>872.28</v>
      </c>
      <c r="K149" s="129">
        <v>0</v>
      </c>
      <c r="L149" s="129">
        <v>-1.52</v>
      </c>
      <c r="M149" s="129">
        <v>274.88</v>
      </c>
      <c r="N149" s="129">
        <f t="shared" si="2"/>
        <v>1202.44</v>
      </c>
    </row>
    <row r="150" spans="1:14" x14ac:dyDescent="0.45">
      <c r="A150" s="128" t="s">
        <v>109</v>
      </c>
      <c r="B150" s="129">
        <v>168.99</v>
      </c>
      <c r="C150" s="129">
        <v>0</v>
      </c>
      <c r="D150" s="129">
        <v>0</v>
      </c>
      <c r="E150" s="129">
        <v>0</v>
      </c>
      <c r="F150" s="129">
        <v>0</v>
      </c>
      <c r="G150" s="129">
        <v>2073.4699999999998</v>
      </c>
      <c r="H150" s="129">
        <v>0</v>
      </c>
      <c r="I150" s="129">
        <v>10</v>
      </c>
      <c r="J150" s="129">
        <v>162.41999999999999</v>
      </c>
      <c r="K150" s="129">
        <v>1318.26</v>
      </c>
      <c r="L150" s="129">
        <v>0</v>
      </c>
      <c r="M150" s="129">
        <v>0</v>
      </c>
      <c r="N150" s="129">
        <f t="shared" si="2"/>
        <v>3733.1400000000003</v>
      </c>
    </row>
    <row r="151" spans="1:14" x14ac:dyDescent="0.45">
      <c r="A151" s="128" t="s">
        <v>474</v>
      </c>
      <c r="B151" s="129">
        <v>823.77</v>
      </c>
      <c r="C151" s="129">
        <v>2212</v>
      </c>
      <c r="D151" s="129">
        <v>1751.5</v>
      </c>
      <c r="E151" s="129">
        <v>0</v>
      </c>
      <c r="F151" s="129">
        <v>955</v>
      </c>
      <c r="G151" s="129">
        <v>2434.85</v>
      </c>
      <c r="H151" s="129">
        <v>0</v>
      </c>
      <c r="I151" s="129">
        <v>4532.54</v>
      </c>
      <c r="J151" s="129">
        <v>4130.84</v>
      </c>
      <c r="K151" s="129">
        <v>13359.7</v>
      </c>
      <c r="L151" s="129">
        <v>31</v>
      </c>
      <c r="M151" s="129">
        <v>0</v>
      </c>
      <c r="N151" s="129">
        <f t="shared" si="2"/>
        <v>30231.200000000001</v>
      </c>
    </row>
    <row r="152" spans="1:14" x14ac:dyDescent="0.45">
      <c r="A152" s="128" t="s">
        <v>475</v>
      </c>
      <c r="B152" s="129">
        <v>0</v>
      </c>
      <c r="C152" s="129">
        <v>0</v>
      </c>
      <c r="D152" s="129">
        <v>0</v>
      </c>
      <c r="E152" s="129">
        <v>0</v>
      </c>
      <c r="F152" s="129">
        <v>0</v>
      </c>
      <c r="G152" s="129">
        <v>77.58</v>
      </c>
      <c r="H152" s="129">
        <v>0</v>
      </c>
      <c r="I152" s="129">
        <v>0</v>
      </c>
      <c r="J152" s="129">
        <v>0</v>
      </c>
      <c r="K152" s="129">
        <v>0</v>
      </c>
      <c r="L152" s="129">
        <v>0</v>
      </c>
      <c r="M152" s="129">
        <v>0</v>
      </c>
      <c r="N152" s="129">
        <f t="shared" si="2"/>
        <v>77.58</v>
      </c>
    </row>
    <row r="153" spans="1:14" x14ac:dyDescent="0.45">
      <c r="A153" s="128" t="s">
        <v>476</v>
      </c>
      <c r="B153" s="129">
        <v>0</v>
      </c>
      <c r="C153" s="129">
        <v>0</v>
      </c>
      <c r="D153" s="129">
        <v>0</v>
      </c>
      <c r="E153" s="129">
        <v>84.7</v>
      </c>
      <c r="F153" s="129">
        <v>0</v>
      </c>
      <c r="G153" s="129">
        <v>0</v>
      </c>
      <c r="H153" s="129">
        <v>0</v>
      </c>
      <c r="I153" s="129">
        <v>0</v>
      </c>
      <c r="J153" s="129">
        <v>40</v>
      </c>
      <c r="K153" s="129">
        <v>0</v>
      </c>
      <c r="L153" s="129">
        <v>0</v>
      </c>
      <c r="M153" s="129">
        <v>20</v>
      </c>
      <c r="N153" s="129">
        <f t="shared" si="2"/>
        <v>144.69999999999999</v>
      </c>
    </row>
    <row r="154" spans="1:14" x14ac:dyDescent="0.45">
      <c r="A154" s="128" t="s">
        <v>110</v>
      </c>
      <c r="B154" s="129">
        <v>0</v>
      </c>
      <c r="C154" s="129">
        <v>0</v>
      </c>
      <c r="D154" s="129">
        <v>0</v>
      </c>
      <c r="E154" s="129">
        <v>0</v>
      </c>
      <c r="F154" s="129">
        <v>0</v>
      </c>
      <c r="G154" s="129">
        <v>388.84</v>
      </c>
      <c r="H154" s="129">
        <v>0</v>
      </c>
      <c r="I154" s="129">
        <v>0</v>
      </c>
      <c r="J154" s="129">
        <v>25.64</v>
      </c>
      <c r="K154" s="129">
        <v>302.04000000000002</v>
      </c>
      <c r="L154" s="129">
        <v>0</v>
      </c>
      <c r="M154" s="129">
        <v>352.07</v>
      </c>
      <c r="N154" s="129">
        <f t="shared" si="2"/>
        <v>1068.5899999999999</v>
      </c>
    </row>
    <row r="155" spans="1:14" x14ac:dyDescent="0.45">
      <c r="A155" s="128" t="s">
        <v>477</v>
      </c>
      <c r="B155" s="129">
        <v>0</v>
      </c>
      <c r="C155" s="129">
        <v>0</v>
      </c>
      <c r="D155" s="129">
        <v>0</v>
      </c>
      <c r="E155" s="129">
        <v>0</v>
      </c>
      <c r="F155" s="129">
        <v>110</v>
      </c>
      <c r="G155" s="129">
        <v>235</v>
      </c>
      <c r="H155" s="129">
        <v>0</v>
      </c>
      <c r="I155" s="129">
        <v>721.75</v>
      </c>
      <c r="J155" s="129">
        <v>0</v>
      </c>
      <c r="K155" s="129">
        <v>123.1</v>
      </c>
      <c r="L155" s="129">
        <v>2134.8000000000002</v>
      </c>
      <c r="M155" s="129">
        <v>4448.4399999999996</v>
      </c>
      <c r="N155" s="129">
        <f t="shared" si="2"/>
        <v>7773.09</v>
      </c>
    </row>
    <row r="156" spans="1:14" x14ac:dyDescent="0.45">
      <c r="A156" s="128" t="s">
        <v>478</v>
      </c>
      <c r="B156" s="129">
        <v>360</v>
      </c>
      <c r="C156" s="129">
        <v>7659</v>
      </c>
      <c r="D156" s="129">
        <v>0</v>
      </c>
      <c r="E156" s="129">
        <v>0</v>
      </c>
      <c r="F156" s="129">
        <v>3168</v>
      </c>
      <c r="G156" s="129">
        <v>958.5</v>
      </c>
      <c r="H156" s="129">
        <v>0</v>
      </c>
      <c r="I156" s="129">
        <v>1769.2</v>
      </c>
      <c r="J156" s="129">
        <v>738.56000000000006</v>
      </c>
      <c r="K156" s="129">
        <v>125</v>
      </c>
      <c r="L156" s="129">
        <v>2166.83</v>
      </c>
      <c r="M156" s="129">
        <v>1332.35</v>
      </c>
      <c r="N156" s="129">
        <f t="shared" si="2"/>
        <v>18277.439999999999</v>
      </c>
    </row>
    <row r="157" spans="1:14" x14ac:dyDescent="0.45">
      <c r="A157" s="128" t="s">
        <v>479</v>
      </c>
      <c r="B157" s="129">
        <v>2768.14</v>
      </c>
      <c r="C157" s="129">
        <v>443</v>
      </c>
      <c r="D157" s="129">
        <v>0</v>
      </c>
      <c r="E157" s="129">
        <v>0</v>
      </c>
      <c r="F157" s="129">
        <v>448</v>
      </c>
      <c r="G157" s="129">
        <v>532</v>
      </c>
      <c r="H157" s="129">
        <v>0</v>
      </c>
      <c r="I157" s="129">
        <v>0</v>
      </c>
      <c r="J157" s="129">
        <v>149.99</v>
      </c>
      <c r="K157" s="129">
        <v>2099.96</v>
      </c>
      <c r="L157" s="129">
        <v>11717.19</v>
      </c>
      <c r="M157" s="129">
        <v>9458.68</v>
      </c>
      <c r="N157" s="129">
        <f t="shared" si="2"/>
        <v>27616.959999999999</v>
      </c>
    </row>
    <row r="158" spans="1:14" x14ac:dyDescent="0.45">
      <c r="A158" s="128" t="s">
        <v>480</v>
      </c>
      <c r="B158" s="129">
        <v>0</v>
      </c>
      <c r="C158" s="129">
        <v>0</v>
      </c>
      <c r="D158" s="129">
        <v>0</v>
      </c>
      <c r="E158" s="129">
        <v>0</v>
      </c>
      <c r="F158" s="129">
        <v>7690</v>
      </c>
      <c r="G158" s="129">
        <v>0</v>
      </c>
      <c r="H158" s="129">
        <v>0</v>
      </c>
      <c r="I158" s="129">
        <v>0</v>
      </c>
      <c r="J158" s="129">
        <v>0</v>
      </c>
      <c r="K158" s="129">
        <v>0</v>
      </c>
      <c r="L158" s="129">
        <v>0</v>
      </c>
      <c r="M158" s="129">
        <v>0</v>
      </c>
      <c r="N158" s="129">
        <f t="shared" si="2"/>
        <v>7690</v>
      </c>
    </row>
    <row r="159" spans="1:14" x14ac:dyDescent="0.45">
      <c r="A159" s="128" t="s">
        <v>111</v>
      </c>
      <c r="B159" s="129">
        <v>672.7</v>
      </c>
      <c r="C159" s="129">
        <v>2389.38</v>
      </c>
      <c r="D159" s="129">
        <v>0</v>
      </c>
      <c r="E159" s="129">
        <v>0</v>
      </c>
      <c r="F159" s="129">
        <v>0</v>
      </c>
      <c r="G159" s="129">
        <v>0</v>
      </c>
      <c r="H159" s="129">
        <v>0</v>
      </c>
      <c r="I159" s="129">
        <v>0</v>
      </c>
      <c r="J159" s="129">
        <v>299</v>
      </c>
      <c r="K159" s="129">
        <v>379.76</v>
      </c>
      <c r="L159" s="129">
        <v>0</v>
      </c>
      <c r="M159" s="129">
        <v>4582.6499999999996</v>
      </c>
      <c r="N159" s="129">
        <f t="shared" si="2"/>
        <v>8323.49</v>
      </c>
    </row>
    <row r="160" spans="1:14" x14ac:dyDescent="0.45">
      <c r="A160" s="128" t="s">
        <v>481</v>
      </c>
      <c r="B160" s="129">
        <v>0</v>
      </c>
      <c r="C160" s="129">
        <v>0</v>
      </c>
      <c r="D160" s="129">
        <v>522.79</v>
      </c>
      <c r="E160" s="129">
        <v>0</v>
      </c>
      <c r="F160" s="129">
        <v>0</v>
      </c>
      <c r="G160" s="129">
        <v>0</v>
      </c>
      <c r="H160" s="129">
        <v>0</v>
      </c>
      <c r="I160" s="129">
        <v>0</v>
      </c>
      <c r="J160" s="129">
        <v>0</v>
      </c>
      <c r="K160" s="129">
        <v>0</v>
      </c>
      <c r="L160" s="129">
        <v>0</v>
      </c>
      <c r="M160" s="129">
        <v>0</v>
      </c>
      <c r="N160" s="129">
        <f t="shared" si="2"/>
        <v>522.79</v>
      </c>
    </row>
    <row r="161" spans="1:14" x14ac:dyDescent="0.45">
      <c r="A161" s="128" t="s">
        <v>482</v>
      </c>
      <c r="B161" s="129">
        <v>0</v>
      </c>
      <c r="C161" s="129">
        <v>0</v>
      </c>
      <c r="D161" s="129">
        <v>0</v>
      </c>
      <c r="E161" s="129">
        <v>0</v>
      </c>
      <c r="F161" s="129">
        <v>0</v>
      </c>
      <c r="G161" s="129">
        <v>0</v>
      </c>
      <c r="H161" s="129">
        <v>0</v>
      </c>
      <c r="I161" s="129">
        <v>304</v>
      </c>
      <c r="J161" s="129">
        <v>37.25</v>
      </c>
      <c r="K161" s="129">
        <v>0</v>
      </c>
      <c r="L161" s="129">
        <v>0</v>
      </c>
      <c r="M161" s="129">
        <v>1529</v>
      </c>
      <c r="N161" s="129">
        <f t="shared" si="2"/>
        <v>1870.25</v>
      </c>
    </row>
    <row r="162" spans="1:14" x14ac:dyDescent="0.45">
      <c r="A162" s="128" t="s">
        <v>483</v>
      </c>
      <c r="B162" s="129">
        <v>0</v>
      </c>
      <c r="C162" s="129">
        <v>0</v>
      </c>
      <c r="D162" s="129">
        <v>0</v>
      </c>
      <c r="E162" s="129">
        <v>0</v>
      </c>
      <c r="F162" s="129">
        <v>0</v>
      </c>
      <c r="G162" s="129">
        <v>0</v>
      </c>
      <c r="H162" s="129">
        <v>0</v>
      </c>
      <c r="I162" s="129">
        <v>0</v>
      </c>
      <c r="J162" s="129">
        <v>0</v>
      </c>
      <c r="K162" s="129">
        <v>0</v>
      </c>
      <c r="L162" s="129">
        <v>0</v>
      </c>
      <c r="M162" s="129">
        <v>645.47</v>
      </c>
      <c r="N162" s="129">
        <f t="shared" si="2"/>
        <v>645.47</v>
      </c>
    </row>
    <row r="163" spans="1:14" x14ac:dyDescent="0.45">
      <c r="A163" s="128" t="s">
        <v>484</v>
      </c>
      <c r="B163" s="129">
        <v>251.15</v>
      </c>
      <c r="C163" s="129">
        <v>0</v>
      </c>
      <c r="D163" s="129">
        <v>-98</v>
      </c>
      <c r="E163" s="129">
        <v>0</v>
      </c>
      <c r="F163" s="129">
        <v>0</v>
      </c>
      <c r="G163" s="129">
        <v>123</v>
      </c>
      <c r="H163" s="129">
        <v>0</v>
      </c>
      <c r="I163" s="129">
        <v>0</v>
      </c>
      <c r="J163" s="129">
        <v>0</v>
      </c>
      <c r="K163" s="129">
        <v>518.29999999999995</v>
      </c>
      <c r="L163" s="129">
        <v>0</v>
      </c>
      <c r="M163" s="129">
        <v>0</v>
      </c>
      <c r="N163" s="129">
        <f t="shared" si="2"/>
        <v>794.44999999999993</v>
      </c>
    </row>
    <row r="164" spans="1:14" x14ac:dyDescent="0.45">
      <c r="A164" s="128" t="s">
        <v>485</v>
      </c>
      <c r="B164" s="129">
        <v>0</v>
      </c>
      <c r="C164" s="129">
        <v>0</v>
      </c>
      <c r="D164" s="129">
        <v>0</v>
      </c>
      <c r="E164" s="129">
        <v>0</v>
      </c>
      <c r="F164" s="129">
        <v>0</v>
      </c>
      <c r="G164" s="129">
        <v>0</v>
      </c>
      <c r="H164" s="129">
        <v>0</v>
      </c>
      <c r="I164" s="129">
        <v>63.98</v>
      </c>
      <c r="J164" s="129">
        <v>0</v>
      </c>
      <c r="K164" s="129">
        <v>0</v>
      </c>
      <c r="L164" s="129">
        <v>0</v>
      </c>
      <c r="M164" s="129">
        <v>0</v>
      </c>
      <c r="N164" s="129">
        <f t="shared" si="2"/>
        <v>63.98</v>
      </c>
    </row>
    <row r="165" spans="1:14" x14ac:dyDescent="0.45">
      <c r="A165" s="128" t="s">
        <v>486</v>
      </c>
      <c r="B165" s="129">
        <v>2279.6799999999998</v>
      </c>
      <c r="C165" s="129">
        <v>0</v>
      </c>
      <c r="D165" s="129">
        <v>0</v>
      </c>
      <c r="E165" s="129">
        <v>0</v>
      </c>
      <c r="F165" s="129">
        <v>0</v>
      </c>
      <c r="G165" s="129">
        <v>0</v>
      </c>
      <c r="H165" s="129">
        <v>0</v>
      </c>
      <c r="I165" s="129">
        <v>0</v>
      </c>
      <c r="J165" s="129">
        <v>0</v>
      </c>
      <c r="K165" s="129">
        <v>0</v>
      </c>
      <c r="L165" s="129">
        <v>67.989999999999995</v>
      </c>
      <c r="M165" s="129">
        <v>0</v>
      </c>
      <c r="N165" s="129">
        <f t="shared" si="2"/>
        <v>2347.6699999999996</v>
      </c>
    </row>
    <row r="166" spans="1:14" x14ac:dyDescent="0.45">
      <c r="A166" s="128" t="s">
        <v>487</v>
      </c>
      <c r="B166" s="129">
        <v>0</v>
      </c>
      <c r="C166" s="129">
        <v>0</v>
      </c>
      <c r="D166" s="129">
        <v>0</v>
      </c>
      <c r="E166" s="129">
        <v>0</v>
      </c>
      <c r="F166" s="129">
        <v>1150</v>
      </c>
      <c r="G166" s="129">
        <v>2073.15</v>
      </c>
      <c r="H166" s="129">
        <v>0</v>
      </c>
      <c r="I166" s="129">
        <v>462.8</v>
      </c>
      <c r="J166" s="129">
        <v>330.75</v>
      </c>
      <c r="K166" s="129">
        <v>146</v>
      </c>
      <c r="L166" s="129">
        <v>40</v>
      </c>
      <c r="M166" s="129">
        <v>555.16</v>
      </c>
      <c r="N166" s="129">
        <f t="shared" si="2"/>
        <v>4757.8600000000006</v>
      </c>
    </row>
    <row r="167" spans="1:14" x14ac:dyDescent="0.45">
      <c r="A167" s="128" t="s">
        <v>113</v>
      </c>
      <c r="B167" s="129">
        <v>0</v>
      </c>
      <c r="C167" s="129">
        <v>0</v>
      </c>
      <c r="D167" s="129">
        <v>0</v>
      </c>
      <c r="E167" s="129">
        <v>0</v>
      </c>
      <c r="F167" s="129">
        <v>0</v>
      </c>
      <c r="G167" s="129">
        <v>0</v>
      </c>
      <c r="H167" s="129">
        <v>0</v>
      </c>
      <c r="I167" s="129">
        <v>0</v>
      </c>
      <c r="J167" s="129">
        <v>36.840000000000003</v>
      </c>
      <c r="K167" s="129">
        <v>0</v>
      </c>
      <c r="L167" s="129">
        <v>0</v>
      </c>
      <c r="M167" s="129">
        <v>0</v>
      </c>
      <c r="N167" s="129">
        <f t="shared" si="2"/>
        <v>36.840000000000003</v>
      </c>
    </row>
    <row r="168" spans="1:14" x14ac:dyDescent="0.45">
      <c r="A168" s="128" t="s">
        <v>114</v>
      </c>
      <c r="B168" s="129">
        <v>15</v>
      </c>
      <c r="C168" s="129">
        <v>0</v>
      </c>
      <c r="D168" s="129">
        <v>98.9</v>
      </c>
      <c r="E168" s="129">
        <v>0</v>
      </c>
      <c r="F168" s="129">
        <v>1615</v>
      </c>
      <c r="G168" s="129">
        <v>5002.18</v>
      </c>
      <c r="H168" s="129">
        <v>0</v>
      </c>
      <c r="I168" s="129">
        <v>127.78999999999999</v>
      </c>
      <c r="J168" s="129">
        <v>9621.5400000000009</v>
      </c>
      <c r="K168" s="129">
        <v>4934.1399999999994</v>
      </c>
      <c r="L168" s="129">
        <v>1570.75</v>
      </c>
      <c r="M168" s="129">
        <v>1121</v>
      </c>
      <c r="N168" s="129">
        <f t="shared" si="2"/>
        <v>24106.3</v>
      </c>
    </row>
    <row r="169" spans="1:14" x14ac:dyDescent="0.45">
      <c r="A169" s="128" t="s">
        <v>115</v>
      </c>
      <c r="B169" s="129">
        <v>0</v>
      </c>
      <c r="C169" s="129">
        <v>0</v>
      </c>
      <c r="D169" s="129">
        <v>0</v>
      </c>
      <c r="E169" s="129">
        <v>0</v>
      </c>
      <c r="F169" s="129">
        <v>125.8</v>
      </c>
      <c r="G169" s="129">
        <v>863.26</v>
      </c>
      <c r="H169" s="129">
        <v>0</v>
      </c>
      <c r="I169" s="129">
        <v>4738.97</v>
      </c>
      <c r="J169" s="129">
        <v>94.82</v>
      </c>
      <c r="K169" s="129">
        <v>258.88</v>
      </c>
      <c r="L169" s="129">
        <v>285</v>
      </c>
      <c r="M169" s="129">
        <v>0</v>
      </c>
      <c r="N169" s="129">
        <f t="shared" si="2"/>
        <v>6366.7300000000005</v>
      </c>
    </row>
    <row r="170" spans="1:14" x14ac:dyDescent="0.45">
      <c r="A170" s="128" t="s">
        <v>488</v>
      </c>
      <c r="B170" s="129">
        <v>4013.93</v>
      </c>
      <c r="C170" s="129">
        <v>51</v>
      </c>
      <c r="D170" s="129">
        <v>0</v>
      </c>
      <c r="E170" s="129">
        <v>0</v>
      </c>
      <c r="F170" s="129">
        <v>0</v>
      </c>
      <c r="G170" s="129">
        <v>95</v>
      </c>
      <c r="H170" s="129">
        <v>0</v>
      </c>
      <c r="I170" s="129">
        <v>21.34</v>
      </c>
      <c r="J170" s="129">
        <v>95</v>
      </c>
      <c r="K170" s="129">
        <v>700</v>
      </c>
      <c r="L170" s="129">
        <v>137.84</v>
      </c>
      <c r="M170" s="129">
        <v>489.15</v>
      </c>
      <c r="N170" s="129">
        <f t="shared" si="2"/>
        <v>5603.26</v>
      </c>
    </row>
    <row r="171" spans="1:14" x14ac:dyDescent="0.45">
      <c r="A171" s="128" t="s">
        <v>489</v>
      </c>
      <c r="B171" s="129">
        <v>5134.6000000000004</v>
      </c>
      <c r="C171" s="129">
        <v>2547.39</v>
      </c>
      <c r="D171" s="129">
        <v>79.989999999999995</v>
      </c>
      <c r="E171" s="129">
        <v>39.979999999999997</v>
      </c>
      <c r="F171" s="129">
        <v>27.46</v>
      </c>
      <c r="G171" s="129">
        <v>0</v>
      </c>
      <c r="H171" s="129">
        <v>0</v>
      </c>
      <c r="I171" s="129">
        <v>0</v>
      </c>
      <c r="J171" s="129">
        <v>0</v>
      </c>
      <c r="K171" s="129">
        <v>0</v>
      </c>
      <c r="L171" s="129">
        <v>157.36000000000001</v>
      </c>
      <c r="M171" s="129">
        <v>101.16</v>
      </c>
      <c r="N171" s="129">
        <f t="shared" si="2"/>
        <v>8087.9399999999987</v>
      </c>
    </row>
    <row r="172" spans="1:14" x14ac:dyDescent="0.45">
      <c r="A172" s="128" t="s">
        <v>116</v>
      </c>
      <c r="B172" s="129">
        <v>11855.5</v>
      </c>
      <c r="C172" s="129">
        <v>1249.96</v>
      </c>
      <c r="D172" s="129">
        <v>3759.06</v>
      </c>
      <c r="E172" s="129">
        <v>138.83000000000001</v>
      </c>
      <c r="F172" s="129">
        <v>3701.77</v>
      </c>
      <c r="G172" s="129">
        <v>2637.4900000000002</v>
      </c>
      <c r="H172" s="129">
        <v>0</v>
      </c>
      <c r="I172" s="129">
        <v>3875.68</v>
      </c>
      <c r="J172" s="129">
        <v>2296.0100000000002</v>
      </c>
      <c r="K172" s="129">
        <v>6814.75</v>
      </c>
      <c r="L172" s="129">
        <v>3343.96</v>
      </c>
      <c r="M172" s="129">
        <v>1628.85</v>
      </c>
      <c r="N172" s="129">
        <f t="shared" si="2"/>
        <v>41301.86</v>
      </c>
    </row>
    <row r="173" spans="1:14" x14ac:dyDescent="0.45">
      <c r="A173" s="128" t="s">
        <v>490</v>
      </c>
      <c r="B173" s="129">
        <v>0</v>
      </c>
      <c r="C173" s="129">
        <v>0</v>
      </c>
      <c r="D173" s="129">
        <v>790</v>
      </c>
      <c r="E173" s="129">
        <v>8480.75</v>
      </c>
      <c r="F173" s="129">
        <v>0</v>
      </c>
      <c r="G173" s="129">
        <v>4017</v>
      </c>
      <c r="H173" s="129">
        <v>0</v>
      </c>
      <c r="I173" s="129">
        <v>350</v>
      </c>
      <c r="J173" s="129">
        <v>0</v>
      </c>
      <c r="K173" s="129">
        <v>8509</v>
      </c>
      <c r="L173" s="129">
        <v>18.600000000000001</v>
      </c>
      <c r="M173" s="129">
        <v>0</v>
      </c>
      <c r="N173" s="129">
        <f t="shared" si="2"/>
        <v>22165.35</v>
      </c>
    </row>
    <row r="174" spans="1:14" x14ac:dyDescent="0.45">
      <c r="A174" s="128" t="s">
        <v>491</v>
      </c>
      <c r="B174" s="129">
        <v>16923.900000000001</v>
      </c>
      <c r="C174" s="129">
        <v>1324.4099999999999</v>
      </c>
      <c r="D174" s="129">
        <v>40</v>
      </c>
      <c r="E174" s="129">
        <v>21323.32</v>
      </c>
      <c r="F174" s="129">
        <v>6961.43</v>
      </c>
      <c r="G174" s="129">
        <v>30764.9</v>
      </c>
      <c r="H174" s="129">
        <v>0</v>
      </c>
      <c r="I174" s="129">
        <v>57670.25</v>
      </c>
      <c r="J174" s="129">
        <v>16665.53</v>
      </c>
      <c r="K174" s="129">
        <v>10000</v>
      </c>
      <c r="L174" s="129">
        <v>21775.119999999999</v>
      </c>
      <c r="M174" s="129">
        <v>12695.08</v>
      </c>
      <c r="N174" s="129">
        <f t="shared" si="2"/>
        <v>196143.94</v>
      </c>
    </row>
    <row r="175" spans="1:14" x14ac:dyDescent="0.45">
      <c r="A175" s="128" t="s">
        <v>117</v>
      </c>
      <c r="B175" s="129">
        <v>10029.739999999998</v>
      </c>
      <c r="C175" s="129">
        <v>602.73</v>
      </c>
      <c r="D175" s="129">
        <v>560.20000000000005</v>
      </c>
      <c r="E175" s="129">
        <v>0</v>
      </c>
      <c r="F175" s="129">
        <v>2736.6800000000003</v>
      </c>
      <c r="G175" s="129">
        <v>4477.8500000000004</v>
      </c>
      <c r="H175" s="129">
        <v>0</v>
      </c>
      <c r="I175" s="129">
        <v>2027.7</v>
      </c>
      <c r="J175" s="129">
        <v>4146.45</v>
      </c>
      <c r="K175" s="129">
        <v>1142.21</v>
      </c>
      <c r="L175" s="129">
        <v>8127.8899999999994</v>
      </c>
      <c r="M175" s="129">
        <v>3706.75</v>
      </c>
      <c r="N175" s="129">
        <f t="shared" si="2"/>
        <v>37558.199999999997</v>
      </c>
    </row>
    <row r="176" spans="1:14" x14ac:dyDescent="0.45">
      <c r="A176" s="128" t="s">
        <v>492</v>
      </c>
      <c r="B176" s="129">
        <v>11.16</v>
      </c>
      <c r="C176" s="129">
        <v>-97.02</v>
      </c>
      <c r="D176" s="129">
        <v>0</v>
      </c>
      <c r="E176" s="129">
        <v>0</v>
      </c>
      <c r="F176" s="129">
        <v>162.32</v>
      </c>
      <c r="G176" s="129">
        <v>-81.47999999999999</v>
      </c>
      <c r="H176" s="129">
        <v>0</v>
      </c>
      <c r="I176" s="129">
        <v>0</v>
      </c>
      <c r="J176" s="129">
        <v>1017</v>
      </c>
      <c r="K176" s="129">
        <v>1414.9</v>
      </c>
      <c r="L176" s="129">
        <v>408.3</v>
      </c>
      <c r="M176" s="129">
        <v>2362.92</v>
      </c>
      <c r="N176" s="129">
        <f t="shared" si="2"/>
        <v>5198.1000000000004</v>
      </c>
    </row>
    <row r="177" spans="1:14" x14ac:dyDescent="0.45">
      <c r="A177" s="128" t="s">
        <v>493</v>
      </c>
      <c r="B177" s="129">
        <v>72</v>
      </c>
      <c r="C177" s="129">
        <v>0</v>
      </c>
      <c r="D177" s="129">
        <v>0</v>
      </c>
      <c r="E177" s="129">
        <v>0</v>
      </c>
      <c r="F177" s="129">
        <v>0</v>
      </c>
      <c r="G177" s="129">
        <v>18</v>
      </c>
      <c r="H177" s="129">
        <v>0</v>
      </c>
      <c r="I177" s="129">
        <v>0</v>
      </c>
      <c r="J177" s="129">
        <v>134</v>
      </c>
      <c r="K177" s="129">
        <v>62</v>
      </c>
      <c r="L177" s="129">
        <v>0</v>
      </c>
      <c r="M177" s="129">
        <v>36</v>
      </c>
      <c r="N177" s="129">
        <f t="shared" si="2"/>
        <v>322</v>
      </c>
    </row>
    <row r="178" spans="1:14" x14ac:dyDescent="0.45">
      <c r="A178" s="128" t="s">
        <v>118</v>
      </c>
      <c r="B178" s="129">
        <v>133.25</v>
      </c>
      <c r="C178" s="129">
        <v>0</v>
      </c>
      <c r="D178" s="129">
        <v>0</v>
      </c>
      <c r="E178" s="129">
        <v>254.61</v>
      </c>
      <c r="F178" s="129">
        <v>685</v>
      </c>
      <c r="G178" s="129">
        <v>0</v>
      </c>
      <c r="H178" s="129">
        <v>0</v>
      </c>
      <c r="I178" s="129">
        <v>0</v>
      </c>
      <c r="J178" s="129">
        <v>1246.2</v>
      </c>
      <c r="K178" s="129">
        <v>0</v>
      </c>
      <c r="L178" s="129">
        <v>2073.81</v>
      </c>
      <c r="M178" s="129">
        <v>0</v>
      </c>
      <c r="N178" s="129">
        <f t="shared" si="2"/>
        <v>4392.8700000000008</v>
      </c>
    </row>
    <row r="179" spans="1:14" x14ac:dyDescent="0.45">
      <c r="A179" s="128" t="s">
        <v>119</v>
      </c>
      <c r="B179" s="129">
        <v>94.7</v>
      </c>
      <c r="C179" s="129">
        <v>0</v>
      </c>
      <c r="D179" s="129">
        <v>0</v>
      </c>
      <c r="E179" s="129">
        <v>818.26</v>
      </c>
      <c r="F179" s="129">
        <v>18</v>
      </c>
      <c r="G179" s="129">
        <v>18</v>
      </c>
      <c r="H179" s="129">
        <v>0</v>
      </c>
      <c r="I179" s="129">
        <v>0</v>
      </c>
      <c r="J179" s="129">
        <v>154.4</v>
      </c>
      <c r="K179" s="129">
        <v>0</v>
      </c>
      <c r="L179" s="129">
        <v>2322.1999999999998</v>
      </c>
      <c r="M179" s="129">
        <v>18</v>
      </c>
      <c r="N179" s="129">
        <f t="shared" si="2"/>
        <v>3443.56</v>
      </c>
    </row>
    <row r="180" spans="1:14" x14ac:dyDescent="0.45">
      <c r="A180" s="128" t="s">
        <v>494</v>
      </c>
      <c r="B180" s="129">
        <v>26.2</v>
      </c>
      <c r="C180" s="129">
        <v>0</v>
      </c>
      <c r="D180" s="129">
        <v>0</v>
      </c>
      <c r="E180" s="129">
        <v>0</v>
      </c>
      <c r="F180" s="129">
        <v>20</v>
      </c>
      <c r="G180" s="129">
        <v>89.17</v>
      </c>
      <c r="H180" s="129">
        <v>0</v>
      </c>
      <c r="I180" s="129">
        <v>-170.70000000000002</v>
      </c>
      <c r="J180" s="129">
        <v>458.6</v>
      </c>
      <c r="K180" s="129">
        <v>6.2</v>
      </c>
      <c r="L180" s="129">
        <v>619.79999999999995</v>
      </c>
      <c r="M180" s="129">
        <v>52.4</v>
      </c>
      <c r="N180" s="129">
        <f t="shared" si="2"/>
        <v>1101.67</v>
      </c>
    </row>
    <row r="181" spans="1:14" x14ac:dyDescent="0.45">
      <c r="A181" s="128" t="s">
        <v>120</v>
      </c>
      <c r="B181" s="129">
        <v>1255.93</v>
      </c>
      <c r="C181" s="129">
        <v>311.08</v>
      </c>
      <c r="D181" s="129">
        <v>5955.98</v>
      </c>
      <c r="E181" s="129">
        <v>2278.92</v>
      </c>
      <c r="F181" s="129">
        <v>991.5</v>
      </c>
      <c r="G181" s="129">
        <v>3146.23</v>
      </c>
      <c r="H181" s="129">
        <v>0</v>
      </c>
      <c r="I181" s="129">
        <v>752</v>
      </c>
      <c r="J181" s="129">
        <v>249.95</v>
      </c>
      <c r="K181" s="129">
        <v>1946.59</v>
      </c>
      <c r="L181" s="129">
        <v>5669.04</v>
      </c>
      <c r="M181" s="129">
        <v>2812.3</v>
      </c>
      <c r="N181" s="129">
        <f t="shared" si="2"/>
        <v>25369.52</v>
      </c>
    </row>
    <row r="182" spans="1:14" x14ac:dyDescent="0.45">
      <c r="A182" s="128" t="s">
        <v>121</v>
      </c>
      <c r="B182" s="129">
        <v>718.23</v>
      </c>
      <c r="C182" s="129">
        <v>7341.5999999999995</v>
      </c>
      <c r="D182" s="129">
        <v>1499</v>
      </c>
      <c r="E182" s="129">
        <v>-1304.29</v>
      </c>
      <c r="F182" s="129">
        <v>403.24</v>
      </c>
      <c r="G182" s="129">
        <v>2399.2600000000002</v>
      </c>
      <c r="H182" s="129">
        <v>0</v>
      </c>
      <c r="I182" s="129">
        <v>1463.47</v>
      </c>
      <c r="J182" s="129">
        <v>9870.69</v>
      </c>
      <c r="K182" s="129">
        <v>882.57999999999993</v>
      </c>
      <c r="L182" s="129">
        <v>1970.55</v>
      </c>
      <c r="M182" s="129">
        <v>2551.02</v>
      </c>
      <c r="N182" s="129">
        <f t="shared" si="2"/>
        <v>27795.35</v>
      </c>
    </row>
    <row r="183" spans="1:14" x14ac:dyDescent="0.45">
      <c r="A183" s="128" t="s">
        <v>122</v>
      </c>
      <c r="B183" s="129">
        <v>0</v>
      </c>
      <c r="C183" s="129">
        <v>0</v>
      </c>
      <c r="D183" s="129">
        <v>0</v>
      </c>
      <c r="E183" s="129">
        <v>0</v>
      </c>
      <c r="F183" s="129">
        <v>0</v>
      </c>
      <c r="G183" s="129">
        <v>419.61</v>
      </c>
      <c r="H183" s="129">
        <v>0</v>
      </c>
      <c r="I183" s="129">
        <v>0</v>
      </c>
      <c r="J183" s="129">
        <v>0</v>
      </c>
      <c r="K183" s="129">
        <v>0</v>
      </c>
      <c r="L183" s="129">
        <v>0</v>
      </c>
      <c r="M183" s="129">
        <v>0</v>
      </c>
      <c r="N183" s="129">
        <f t="shared" si="2"/>
        <v>419.61</v>
      </c>
    </row>
    <row r="184" spans="1:14" x14ac:dyDescent="0.45">
      <c r="A184" s="128" t="s">
        <v>495</v>
      </c>
      <c r="B184" s="129">
        <v>3634.16</v>
      </c>
      <c r="C184" s="129">
        <v>2977.67</v>
      </c>
      <c r="D184" s="129">
        <v>2997.08</v>
      </c>
      <c r="E184" s="129">
        <v>1598.0700000000002</v>
      </c>
      <c r="F184" s="129">
        <v>2532.69</v>
      </c>
      <c r="G184" s="129">
        <v>2128.48</v>
      </c>
      <c r="H184" s="129">
        <v>0</v>
      </c>
      <c r="I184" s="129">
        <v>662.69</v>
      </c>
      <c r="J184" s="129">
        <v>2447.33</v>
      </c>
      <c r="K184" s="129">
        <v>4228.7199999999993</v>
      </c>
      <c r="L184" s="129">
        <v>1899.85</v>
      </c>
      <c r="M184" s="129">
        <v>2245.4699999999998</v>
      </c>
      <c r="N184" s="129">
        <f t="shared" si="2"/>
        <v>27352.21</v>
      </c>
    </row>
    <row r="185" spans="1:14" x14ac:dyDescent="0.45">
      <c r="A185" s="128" t="s">
        <v>496</v>
      </c>
      <c r="B185" s="129">
        <v>0</v>
      </c>
      <c r="C185" s="129">
        <v>0</v>
      </c>
      <c r="D185" s="129">
        <v>0</v>
      </c>
      <c r="E185" s="129">
        <v>0</v>
      </c>
      <c r="F185" s="129">
        <v>0</v>
      </c>
      <c r="G185" s="129">
        <v>0</v>
      </c>
      <c r="H185" s="129">
        <v>0</v>
      </c>
      <c r="I185" s="129">
        <v>0</v>
      </c>
      <c r="J185" s="129">
        <v>123</v>
      </c>
      <c r="K185" s="129">
        <v>114</v>
      </c>
      <c r="L185" s="129">
        <v>114.88</v>
      </c>
      <c r="M185" s="129">
        <v>0</v>
      </c>
      <c r="N185" s="129">
        <f t="shared" si="2"/>
        <v>351.88</v>
      </c>
    </row>
    <row r="186" spans="1:14" x14ac:dyDescent="0.45">
      <c r="A186" s="128" t="s">
        <v>497</v>
      </c>
      <c r="B186" s="129">
        <v>225</v>
      </c>
      <c r="C186" s="129">
        <v>948.57</v>
      </c>
      <c r="D186" s="129">
        <v>0</v>
      </c>
      <c r="E186" s="129">
        <v>0</v>
      </c>
      <c r="F186" s="129">
        <v>2479</v>
      </c>
      <c r="G186" s="129">
        <v>0</v>
      </c>
      <c r="H186" s="129">
        <v>0</v>
      </c>
      <c r="I186" s="129">
        <v>891</v>
      </c>
      <c r="J186" s="129">
        <v>0</v>
      </c>
      <c r="K186" s="129">
        <v>0</v>
      </c>
      <c r="L186" s="129">
        <v>1789</v>
      </c>
      <c r="M186" s="129">
        <v>0</v>
      </c>
      <c r="N186" s="129">
        <f t="shared" si="2"/>
        <v>6332.57</v>
      </c>
    </row>
    <row r="187" spans="1:14" x14ac:dyDescent="0.45">
      <c r="A187" s="128" t="s">
        <v>123</v>
      </c>
      <c r="B187" s="129">
        <v>0</v>
      </c>
      <c r="C187" s="129">
        <v>1734.9</v>
      </c>
      <c r="D187" s="129">
        <v>530</v>
      </c>
      <c r="E187" s="129">
        <v>405</v>
      </c>
      <c r="F187" s="129">
        <v>930</v>
      </c>
      <c r="G187" s="129">
        <v>0</v>
      </c>
      <c r="H187" s="129">
        <v>0</v>
      </c>
      <c r="I187" s="129">
        <v>1271.0999999999999</v>
      </c>
      <c r="J187" s="129">
        <v>470</v>
      </c>
      <c r="K187" s="129">
        <v>609</v>
      </c>
      <c r="L187" s="129">
        <v>2839.29</v>
      </c>
      <c r="M187" s="129">
        <v>290</v>
      </c>
      <c r="N187" s="129">
        <f t="shared" si="2"/>
        <v>9079.2900000000009</v>
      </c>
    </row>
    <row r="188" spans="1:14" x14ac:dyDescent="0.45">
      <c r="A188" s="128" t="s">
        <v>498</v>
      </c>
      <c r="B188" s="129">
        <v>15</v>
      </c>
      <c r="C188" s="129">
        <v>0</v>
      </c>
      <c r="D188" s="129">
        <v>0</v>
      </c>
      <c r="E188" s="129">
        <v>0</v>
      </c>
      <c r="F188" s="129">
        <v>0</v>
      </c>
      <c r="G188" s="129">
        <v>0</v>
      </c>
      <c r="H188" s="129">
        <v>0</v>
      </c>
      <c r="I188" s="129">
        <v>0</v>
      </c>
      <c r="J188" s="129">
        <v>31.35</v>
      </c>
      <c r="K188" s="129">
        <v>0</v>
      </c>
      <c r="L188" s="129">
        <v>0</v>
      </c>
      <c r="M188" s="129">
        <v>0</v>
      </c>
      <c r="N188" s="129">
        <f t="shared" si="2"/>
        <v>46.35</v>
      </c>
    </row>
    <row r="189" spans="1:14" x14ac:dyDescent="0.45">
      <c r="A189" s="128" t="s">
        <v>124</v>
      </c>
      <c r="B189" s="129">
        <v>4026.84</v>
      </c>
      <c r="C189" s="129">
        <v>519</v>
      </c>
      <c r="D189" s="129">
        <v>357</v>
      </c>
      <c r="E189" s="129">
        <v>226</v>
      </c>
      <c r="F189" s="129">
        <v>374.66</v>
      </c>
      <c r="G189" s="129">
        <v>2687.42</v>
      </c>
      <c r="H189" s="129">
        <v>0</v>
      </c>
      <c r="I189" s="129">
        <v>584.69000000000005</v>
      </c>
      <c r="J189" s="129">
        <v>1128.44</v>
      </c>
      <c r="K189" s="129">
        <v>-313.75</v>
      </c>
      <c r="L189" s="129">
        <v>3480.34</v>
      </c>
      <c r="M189" s="129">
        <v>668</v>
      </c>
      <c r="N189" s="129">
        <f t="shared" si="2"/>
        <v>13738.640000000001</v>
      </c>
    </row>
    <row r="190" spans="1:14" x14ac:dyDescent="0.45">
      <c r="A190" s="128" t="s">
        <v>499</v>
      </c>
      <c r="B190" s="129">
        <v>0</v>
      </c>
      <c r="C190" s="129">
        <v>0</v>
      </c>
      <c r="D190" s="129">
        <v>0</v>
      </c>
      <c r="E190" s="129">
        <v>0</v>
      </c>
      <c r="F190" s="129">
        <v>125.5</v>
      </c>
      <c r="G190" s="129">
        <v>0</v>
      </c>
      <c r="H190" s="129">
        <v>0</v>
      </c>
      <c r="I190" s="129">
        <v>0</v>
      </c>
      <c r="J190" s="129">
        <v>295</v>
      </c>
      <c r="K190" s="129">
        <v>0</v>
      </c>
      <c r="L190" s="129">
        <v>0</v>
      </c>
      <c r="M190" s="129">
        <v>0</v>
      </c>
      <c r="N190" s="129">
        <f t="shared" si="2"/>
        <v>420.5</v>
      </c>
    </row>
    <row r="191" spans="1:14" x14ac:dyDescent="0.45">
      <c r="A191" s="128" t="s">
        <v>126</v>
      </c>
      <c r="B191" s="129">
        <v>12340.650000000001</v>
      </c>
      <c r="C191" s="129">
        <v>3358.81</v>
      </c>
      <c r="D191" s="129">
        <v>3625.9</v>
      </c>
      <c r="E191" s="129">
        <v>1888.1100000000001</v>
      </c>
      <c r="F191" s="129">
        <v>16391.420000000002</v>
      </c>
      <c r="G191" s="129">
        <v>7836.02</v>
      </c>
      <c r="H191" s="129">
        <v>0</v>
      </c>
      <c r="I191" s="129">
        <v>13877.789999999999</v>
      </c>
      <c r="J191" s="129">
        <v>1290.95</v>
      </c>
      <c r="K191" s="129">
        <v>1719.92</v>
      </c>
      <c r="L191" s="129">
        <v>9111.35</v>
      </c>
      <c r="M191" s="129">
        <v>1733.36</v>
      </c>
      <c r="N191" s="129">
        <f t="shared" si="2"/>
        <v>73174.28</v>
      </c>
    </row>
    <row r="192" spans="1:14" x14ac:dyDescent="0.45">
      <c r="A192" s="128" t="s">
        <v>500</v>
      </c>
      <c r="B192" s="129">
        <v>8.49</v>
      </c>
      <c r="C192" s="129">
        <v>1414.79</v>
      </c>
      <c r="D192" s="129">
        <v>0</v>
      </c>
      <c r="E192" s="129">
        <v>17.72</v>
      </c>
      <c r="F192" s="129">
        <v>0</v>
      </c>
      <c r="G192" s="129">
        <v>395</v>
      </c>
      <c r="H192" s="129">
        <v>0</v>
      </c>
      <c r="I192" s="129">
        <v>0</v>
      </c>
      <c r="J192" s="129">
        <v>0</v>
      </c>
      <c r="K192" s="129">
        <v>400</v>
      </c>
      <c r="L192" s="129">
        <v>0</v>
      </c>
      <c r="M192" s="129">
        <v>0</v>
      </c>
      <c r="N192" s="129">
        <f t="shared" si="2"/>
        <v>2236</v>
      </c>
    </row>
    <row r="193" spans="1:14" x14ac:dyDescent="0.45">
      <c r="A193" s="128" t="s">
        <v>501</v>
      </c>
      <c r="B193" s="129">
        <v>0</v>
      </c>
      <c r="C193" s="129">
        <v>0</v>
      </c>
      <c r="D193" s="129">
        <v>0</v>
      </c>
      <c r="E193" s="129">
        <v>0</v>
      </c>
      <c r="F193" s="129">
        <v>361</v>
      </c>
      <c r="G193" s="129">
        <v>0</v>
      </c>
      <c r="H193" s="129">
        <v>0</v>
      </c>
      <c r="I193" s="129">
        <v>0</v>
      </c>
      <c r="J193" s="129">
        <v>0</v>
      </c>
      <c r="K193" s="129">
        <v>95</v>
      </c>
      <c r="L193" s="129">
        <v>0</v>
      </c>
      <c r="M193" s="129">
        <v>0</v>
      </c>
      <c r="N193" s="129">
        <f t="shared" si="2"/>
        <v>456</v>
      </c>
    </row>
    <row r="194" spans="1:14" x14ac:dyDescent="0.45">
      <c r="A194" s="128" t="s">
        <v>128</v>
      </c>
      <c r="B194" s="129">
        <v>0</v>
      </c>
      <c r="C194" s="129">
        <v>312</v>
      </c>
      <c r="D194" s="129">
        <v>0</v>
      </c>
      <c r="E194" s="129">
        <v>0</v>
      </c>
      <c r="F194" s="129">
        <v>0</v>
      </c>
      <c r="G194" s="129">
        <v>0</v>
      </c>
      <c r="H194" s="129">
        <v>0</v>
      </c>
      <c r="I194" s="129">
        <v>0</v>
      </c>
      <c r="J194" s="129">
        <v>0</v>
      </c>
      <c r="K194" s="129">
        <v>4277.62</v>
      </c>
      <c r="L194" s="129">
        <v>0</v>
      </c>
      <c r="M194" s="129">
        <v>0</v>
      </c>
      <c r="N194" s="129">
        <f t="shared" si="2"/>
        <v>4589.62</v>
      </c>
    </row>
    <row r="195" spans="1:14" x14ac:dyDescent="0.45">
      <c r="A195" s="128" t="s">
        <v>502</v>
      </c>
      <c r="B195" s="129">
        <v>2.68</v>
      </c>
      <c r="C195" s="129">
        <v>0</v>
      </c>
      <c r="D195" s="129">
        <v>0</v>
      </c>
      <c r="E195" s="129">
        <v>0</v>
      </c>
      <c r="F195" s="129">
        <v>340.86</v>
      </c>
      <c r="G195" s="129">
        <v>0</v>
      </c>
      <c r="H195" s="129">
        <v>0</v>
      </c>
      <c r="I195" s="129">
        <v>0</v>
      </c>
      <c r="J195" s="129">
        <v>0</v>
      </c>
      <c r="K195" s="129">
        <v>61.98</v>
      </c>
      <c r="L195" s="129">
        <v>0</v>
      </c>
      <c r="M195" s="129">
        <v>136.17000000000002</v>
      </c>
      <c r="N195" s="129">
        <f t="shared" ref="N195:N258" si="3">SUM(B195:M195)</f>
        <v>541.69000000000005</v>
      </c>
    </row>
    <row r="196" spans="1:14" x14ac:dyDescent="0.45">
      <c r="A196" s="128" t="s">
        <v>130</v>
      </c>
      <c r="B196" s="129">
        <v>0</v>
      </c>
      <c r="C196" s="129">
        <v>1749.89</v>
      </c>
      <c r="D196" s="129">
        <v>200</v>
      </c>
      <c r="E196" s="129">
        <v>405.31</v>
      </c>
      <c r="F196" s="129">
        <v>500.79</v>
      </c>
      <c r="G196" s="129">
        <v>0</v>
      </c>
      <c r="H196" s="129">
        <v>0</v>
      </c>
      <c r="I196" s="129">
        <v>170</v>
      </c>
      <c r="J196" s="129">
        <v>1477</v>
      </c>
      <c r="K196" s="129">
        <v>0</v>
      </c>
      <c r="L196" s="129">
        <v>0</v>
      </c>
      <c r="M196" s="129">
        <v>270.73</v>
      </c>
      <c r="N196" s="129">
        <f t="shared" si="3"/>
        <v>4773.7199999999993</v>
      </c>
    </row>
    <row r="197" spans="1:14" x14ac:dyDescent="0.45">
      <c r="A197" s="128" t="s">
        <v>131</v>
      </c>
      <c r="B197" s="129">
        <v>76.650000000000006</v>
      </c>
      <c r="C197" s="129">
        <v>141.44</v>
      </c>
      <c r="D197" s="129">
        <v>170</v>
      </c>
      <c r="E197" s="129">
        <v>0</v>
      </c>
      <c r="F197" s="129">
        <v>2469.4499999999998</v>
      </c>
      <c r="G197" s="129">
        <v>0</v>
      </c>
      <c r="H197" s="129">
        <v>0</v>
      </c>
      <c r="I197" s="129">
        <v>0</v>
      </c>
      <c r="J197" s="129">
        <v>332.7</v>
      </c>
      <c r="K197" s="129">
        <v>562.19000000000005</v>
      </c>
      <c r="L197" s="129">
        <v>132.04</v>
      </c>
      <c r="M197" s="129">
        <v>962.11</v>
      </c>
      <c r="N197" s="129">
        <f t="shared" si="3"/>
        <v>4846.58</v>
      </c>
    </row>
    <row r="198" spans="1:14" x14ac:dyDescent="0.45">
      <c r="A198" s="128" t="s">
        <v>132</v>
      </c>
      <c r="B198" s="129">
        <v>726.13</v>
      </c>
      <c r="C198" s="129">
        <v>0</v>
      </c>
      <c r="D198" s="129">
        <v>0</v>
      </c>
      <c r="E198" s="129">
        <v>345</v>
      </c>
      <c r="F198" s="129">
        <v>2688</v>
      </c>
      <c r="G198" s="129">
        <v>0</v>
      </c>
      <c r="H198" s="129">
        <v>0</v>
      </c>
      <c r="I198" s="129">
        <v>70.2</v>
      </c>
      <c r="J198" s="129">
        <v>2458.33</v>
      </c>
      <c r="K198" s="129">
        <v>1229</v>
      </c>
      <c r="L198" s="129">
        <v>786.4</v>
      </c>
      <c r="M198" s="129">
        <v>1569.6</v>
      </c>
      <c r="N198" s="129">
        <f t="shared" si="3"/>
        <v>9872.66</v>
      </c>
    </row>
    <row r="199" spans="1:14" x14ac:dyDescent="0.45">
      <c r="A199" s="128" t="s">
        <v>503</v>
      </c>
      <c r="B199" s="129">
        <v>0</v>
      </c>
      <c r="C199" s="129">
        <v>0</v>
      </c>
      <c r="D199" s="129">
        <v>0</v>
      </c>
      <c r="E199" s="129">
        <v>0</v>
      </c>
      <c r="F199" s="129">
        <v>0</v>
      </c>
      <c r="G199" s="129">
        <v>0</v>
      </c>
      <c r="H199" s="129">
        <v>0</v>
      </c>
      <c r="I199" s="129">
        <v>0</v>
      </c>
      <c r="J199" s="129">
        <v>0</v>
      </c>
      <c r="K199" s="129">
        <v>0</v>
      </c>
      <c r="L199" s="129">
        <v>13</v>
      </c>
      <c r="M199" s="129">
        <v>0</v>
      </c>
      <c r="N199" s="129">
        <f t="shared" si="3"/>
        <v>13</v>
      </c>
    </row>
    <row r="200" spans="1:14" x14ac:dyDescent="0.45">
      <c r="A200" s="128" t="s">
        <v>504</v>
      </c>
      <c r="B200" s="129">
        <v>0</v>
      </c>
      <c r="C200" s="129">
        <v>0</v>
      </c>
      <c r="D200" s="129">
        <v>0</v>
      </c>
      <c r="E200" s="129">
        <v>0</v>
      </c>
      <c r="F200" s="129">
        <v>199.84</v>
      </c>
      <c r="G200" s="129">
        <v>0</v>
      </c>
      <c r="H200" s="129">
        <v>0</v>
      </c>
      <c r="I200" s="129">
        <v>195.4</v>
      </c>
      <c r="J200" s="129">
        <v>286</v>
      </c>
      <c r="K200" s="129">
        <v>910.05</v>
      </c>
      <c r="L200" s="129">
        <v>79.45</v>
      </c>
      <c r="M200" s="129">
        <v>498.5</v>
      </c>
      <c r="N200" s="129">
        <f t="shared" si="3"/>
        <v>2169.2399999999998</v>
      </c>
    </row>
    <row r="201" spans="1:14" x14ac:dyDescent="0.45">
      <c r="A201" s="128" t="s">
        <v>505</v>
      </c>
      <c r="B201" s="129">
        <v>1091.04</v>
      </c>
      <c r="C201" s="129">
        <v>0</v>
      </c>
      <c r="D201" s="129">
        <v>0</v>
      </c>
      <c r="E201" s="129">
        <v>364.35</v>
      </c>
      <c r="F201" s="129">
        <v>0</v>
      </c>
      <c r="G201" s="129">
        <v>0</v>
      </c>
      <c r="H201" s="129">
        <v>0</v>
      </c>
      <c r="I201" s="129">
        <v>155</v>
      </c>
      <c r="J201" s="129">
        <v>0</v>
      </c>
      <c r="K201" s="129">
        <v>15.15</v>
      </c>
      <c r="L201" s="129">
        <v>3376.0699999999997</v>
      </c>
      <c r="M201" s="129">
        <v>4165</v>
      </c>
      <c r="N201" s="129">
        <f t="shared" si="3"/>
        <v>9166.61</v>
      </c>
    </row>
    <row r="202" spans="1:14" x14ac:dyDescent="0.45">
      <c r="A202" s="128" t="s">
        <v>506</v>
      </c>
      <c r="B202" s="129">
        <v>0</v>
      </c>
      <c r="C202" s="129">
        <v>0</v>
      </c>
      <c r="D202" s="129">
        <v>0</v>
      </c>
      <c r="E202" s="129">
        <v>0</v>
      </c>
      <c r="F202" s="129">
        <v>0</v>
      </c>
      <c r="G202" s="129">
        <v>0</v>
      </c>
      <c r="H202" s="129">
        <v>0</v>
      </c>
      <c r="I202" s="129">
        <v>1458.68</v>
      </c>
      <c r="J202" s="129">
        <v>0</v>
      </c>
      <c r="K202" s="129">
        <v>0</v>
      </c>
      <c r="L202" s="129">
        <v>0</v>
      </c>
      <c r="M202" s="129">
        <v>0</v>
      </c>
      <c r="N202" s="129">
        <f t="shared" si="3"/>
        <v>1458.68</v>
      </c>
    </row>
    <row r="203" spans="1:14" x14ac:dyDescent="0.45">
      <c r="A203" s="128" t="s">
        <v>507</v>
      </c>
      <c r="B203" s="129">
        <v>0</v>
      </c>
      <c r="C203" s="129">
        <v>0</v>
      </c>
      <c r="D203" s="129">
        <v>0</v>
      </c>
      <c r="E203" s="129">
        <v>505.44</v>
      </c>
      <c r="F203" s="129">
        <v>199</v>
      </c>
      <c r="G203" s="129">
        <v>0</v>
      </c>
      <c r="H203" s="129">
        <v>0</v>
      </c>
      <c r="I203" s="129">
        <v>0</v>
      </c>
      <c r="J203" s="129">
        <v>0</v>
      </c>
      <c r="K203" s="129">
        <v>0</v>
      </c>
      <c r="L203" s="129">
        <v>0</v>
      </c>
      <c r="M203" s="129">
        <v>0</v>
      </c>
      <c r="N203" s="129">
        <f t="shared" si="3"/>
        <v>704.44</v>
      </c>
    </row>
    <row r="204" spans="1:14" x14ac:dyDescent="0.45">
      <c r="A204" s="128" t="s">
        <v>508</v>
      </c>
      <c r="B204" s="129">
        <v>0</v>
      </c>
      <c r="C204" s="129">
        <v>0</v>
      </c>
      <c r="D204" s="129">
        <v>0</v>
      </c>
      <c r="E204" s="129">
        <v>0</v>
      </c>
      <c r="F204" s="129">
        <v>116</v>
      </c>
      <c r="G204" s="129">
        <v>0</v>
      </c>
      <c r="H204" s="129">
        <v>0</v>
      </c>
      <c r="I204" s="129">
        <v>128.49</v>
      </c>
      <c r="J204" s="129">
        <v>0</v>
      </c>
      <c r="K204" s="129">
        <v>78.099999999999994</v>
      </c>
      <c r="L204" s="129">
        <v>97.9</v>
      </c>
      <c r="M204" s="129">
        <v>100</v>
      </c>
      <c r="N204" s="129">
        <f t="shared" si="3"/>
        <v>520.49</v>
      </c>
    </row>
    <row r="205" spans="1:14" x14ac:dyDescent="0.45">
      <c r="A205" s="128" t="s">
        <v>509</v>
      </c>
      <c r="B205" s="129">
        <v>1395</v>
      </c>
      <c r="C205" s="129">
        <v>0</v>
      </c>
      <c r="D205" s="129">
        <v>0</v>
      </c>
      <c r="E205" s="129">
        <v>0</v>
      </c>
      <c r="F205" s="129">
        <v>21.9</v>
      </c>
      <c r="G205" s="129">
        <v>602.25</v>
      </c>
      <c r="H205" s="129">
        <v>0</v>
      </c>
      <c r="I205" s="129">
        <v>364.81</v>
      </c>
      <c r="J205" s="129">
        <v>1026.3800000000001</v>
      </c>
      <c r="K205" s="129">
        <v>741</v>
      </c>
      <c r="L205" s="129">
        <v>4323.6100000000006</v>
      </c>
      <c r="M205" s="129">
        <v>275</v>
      </c>
      <c r="N205" s="129">
        <f t="shared" si="3"/>
        <v>8749.9500000000007</v>
      </c>
    </row>
    <row r="206" spans="1:14" x14ac:dyDescent="0.45">
      <c r="A206" s="128" t="s">
        <v>133</v>
      </c>
      <c r="B206" s="129">
        <v>1014.5</v>
      </c>
      <c r="C206" s="129">
        <v>3</v>
      </c>
      <c r="D206" s="129">
        <v>0</v>
      </c>
      <c r="E206" s="129">
        <v>164.85</v>
      </c>
      <c r="F206" s="129">
        <v>4622.87</v>
      </c>
      <c r="G206" s="129">
        <v>3184.13</v>
      </c>
      <c r="H206" s="129">
        <v>0</v>
      </c>
      <c r="I206" s="129">
        <v>553.1</v>
      </c>
      <c r="J206" s="129">
        <v>4527</v>
      </c>
      <c r="K206" s="129">
        <v>5199.6499999999996</v>
      </c>
      <c r="L206" s="129">
        <v>1751.59</v>
      </c>
      <c r="M206" s="129">
        <v>1782.5</v>
      </c>
      <c r="N206" s="129">
        <f t="shared" si="3"/>
        <v>22803.19</v>
      </c>
    </row>
    <row r="207" spans="1:14" x14ac:dyDescent="0.45">
      <c r="A207" s="128" t="s">
        <v>510</v>
      </c>
      <c r="B207" s="129">
        <v>0</v>
      </c>
      <c r="C207" s="129">
        <v>0</v>
      </c>
      <c r="D207" s="129">
        <v>0</v>
      </c>
      <c r="E207" s="129">
        <v>3548.07</v>
      </c>
      <c r="F207" s="129">
        <v>98.01</v>
      </c>
      <c r="G207" s="129">
        <v>420</v>
      </c>
      <c r="H207" s="129">
        <v>0</v>
      </c>
      <c r="I207" s="129">
        <v>131.22</v>
      </c>
      <c r="J207" s="129">
        <v>1294.17</v>
      </c>
      <c r="K207" s="129">
        <v>1610</v>
      </c>
      <c r="L207" s="129">
        <v>539.03</v>
      </c>
      <c r="M207" s="129">
        <v>5632.7</v>
      </c>
      <c r="N207" s="129">
        <f t="shared" si="3"/>
        <v>13273.2</v>
      </c>
    </row>
    <row r="208" spans="1:14" x14ac:dyDescent="0.45">
      <c r="A208" s="128" t="s">
        <v>134</v>
      </c>
      <c r="B208" s="129">
        <v>0</v>
      </c>
      <c r="C208" s="129">
        <v>0</v>
      </c>
      <c r="D208" s="129">
        <v>915</v>
      </c>
      <c r="E208" s="129">
        <v>0</v>
      </c>
      <c r="F208" s="129">
        <v>0</v>
      </c>
      <c r="G208" s="129">
        <v>0</v>
      </c>
      <c r="H208" s="129">
        <v>0</v>
      </c>
      <c r="I208" s="129">
        <v>0</v>
      </c>
      <c r="J208" s="129">
        <v>0</v>
      </c>
      <c r="K208" s="129">
        <v>0</v>
      </c>
      <c r="L208" s="129">
        <v>0</v>
      </c>
      <c r="M208" s="129">
        <v>0</v>
      </c>
      <c r="N208" s="129">
        <f t="shared" si="3"/>
        <v>915</v>
      </c>
    </row>
    <row r="209" spans="1:14" x14ac:dyDescent="0.45">
      <c r="A209" s="128" t="s">
        <v>135</v>
      </c>
      <c r="B209" s="129">
        <v>664</v>
      </c>
      <c r="C209" s="129">
        <v>0</v>
      </c>
      <c r="D209" s="129">
        <v>0</v>
      </c>
      <c r="E209" s="129">
        <v>640.39</v>
      </c>
      <c r="F209" s="129">
        <v>664</v>
      </c>
      <c r="G209" s="129">
        <v>674</v>
      </c>
      <c r="H209" s="129">
        <v>0</v>
      </c>
      <c r="I209" s="129">
        <v>654</v>
      </c>
      <c r="J209" s="129">
        <v>676.4</v>
      </c>
      <c r="K209" s="129">
        <v>2522</v>
      </c>
      <c r="L209" s="129">
        <v>664</v>
      </c>
      <c r="M209" s="129">
        <v>1318</v>
      </c>
      <c r="N209" s="129">
        <f t="shared" si="3"/>
        <v>8476.7900000000009</v>
      </c>
    </row>
    <row r="210" spans="1:14" x14ac:dyDescent="0.45">
      <c r="A210" s="128" t="s">
        <v>511</v>
      </c>
      <c r="B210" s="129">
        <v>0</v>
      </c>
      <c r="C210" s="129">
        <v>0</v>
      </c>
      <c r="D210" s="129">
        <v>0</v>
      </c>
      <c r="E210" s="129">
        <v>0</v>
      </c>
      <c r="F210" s="129">
        <v>326.63</v>
      </c>
      <c r="G210" s="129">
        <v>89</v>
      </c>
      <c r="H210" s="129">
        <v>0</v>
      </c>
      <c r="I210" s="129">
        <v>0</v>
      </c>
      <c r="J210" s="129">
        <v>349</v>
      </c>
      <c r="K210" s="129">
        <v>2016.38</v>
      </c>
      <c r="L210" s="129">
        <v>703.8</v>
      </c>
      <c r="M210" s="129">
        <v>0</v>
      </c>
      <c r="N210" s="129">
        <f t="shared" si="3"/>
        <v>3484.8100000000004</v>
      </c>
    </row>
    <row r="211" spans="1:14" x14ac:dyDescent="0.45">
      <c r="A211" s="128" t="s">
        <v>512</v>
      </c>
      <c r="B211" s="129">
        <v>1280.22</v>
      </c>
      <c r="C211" s="129">
        <v>0</v>
      </c>
      <c r="D211" s="129">
        <v>0</v>
      </c>
      <c r="E211" s="129">
        <v>0</v>
      </c>
      <c r="F211" s="129">
        <v>0</v>
      </c>
      <c r="G211" s="129">
        <v>0</v>
      </c>
      <c r="H211" s="129">
        <v>0</v>
      </c>
      <c r="I211" s="129">
        <v>0</v>
      </c>
      <c r="J211" s="129">
        <v>0</v>
      </c>
      <c r="K211" s="129">
        <v>0</v>
      </c>
      <c r="L211" s="129">
        <v>0</v>
      </c>
      <c r="M211" s="129">
        <v>2037.09</v>
      </c>
      <c r="N211" s="129">
        <f t="shared" si="3"/>
        <v>3317.31</v>
      </c>
    </row>
    <row r="212" spans="1:14" x14ac:dyDescent="0.45">
      <c r="A212" s="128" t="s">
        <v>136</v>
      </c>
      <c r="B212" s="129">
        <v>205.95</v>
      </c>
      <c r="C212" s="129">
        <v>0</v>
      </c>
      <c r="D212" s="129">
        <v>0</v>
      </c>
      <c r="E212" s="129">
        <v>0</v>
      </c>
      <c r="F212" s="129">
        <v>0</v>
      </c>
      <c r="G212" s="129">
        <v>0</v>
      </c>
      <c r="H212" s="129">
        <v>0</v>
      </c>
      <c r="I212" s="129">
        <v>0</v>
      </c>
      <c r="J212" s="129">
        <v>0</v>
      </c>
      <c r="K212" s="129">
        <v>513.94000000000005</v>
      </c>
      <c r="L212" s="129">
        <v>2875.75</v>
      </c>
      <c r="M212" s="129">
        <v>3165.95</v>
      </c>
      <c r="N212" s="129">
        <f t="shared" si="3"/>
        <v>6761.59</v>
      </c>
    </row>
    <row r="213" spans="1:14" x14ac:dyDescent="0.45">
      <c r="A213" s="128" t="s">
        <v>137</v>
      </c>
      <c r="B213" s="129">
        <v>0</v>
      </c>
      <c r="C213" s="129">
        <v>149.38999999999999</v>
      </c>
      <c r="D213" s="129">
        <v>113</v>
      </c>
      <c r="E213" s="129">
        <v>140</v>
      </c>
      <c r="F213" s="129">
        <v>375.73</v>
      </c>
      <c r="G213" s="129">
        <v>1371.98</v>
      </c>
      <c r="H213" s="129">
        <v>0</v>
      </c>
      <c r="I213" s="129">
        <v>121.95</v>
      </c>
      <c r="J213" s="129">
        <v>611.82000000000005</v>
      </c>
      <c r="K213" s="129">
        <v>0</v>
      </c>
      <c r="L213" s="129">
        <v>0</v>
      </c>
      <c r="M213" s="129">
        <v>0</v>
      </c>
      <c r="N213" s="129">
        <f t="shared" si="3"/>
        <v>2883.87</v>
      </c>
    </row>
    <row r="214" spans="1:14" x14ac:dyDescent="0.45">
      <c r="A214" s="128" t="s">
        <v>513</v>
      </c>
      <c r="B214" s="129">
        <v>0</v>
      </c>
      <c r="C214" s="129">
        <v>0</v>
      </c>
      <c r="D214" s="129">
        <v>0</v>
      </c>
      <c r="E214" s="129">
        <v>0</v>
      </c>
      <c r="F214" s="129">
        <v>0</v>
      </c>
      <c r="G214" s="129">
        <v>0</v>
      </c>
      <c r="H214" s="129">
        <v>0</v>
      </c>
      <c r="I214" s="129">
        <v>0</v>
      </c>
      <c r="J214" s="129">
        <v>0</v>
      </c>
      <c r="K214" s="129">
        <v>0</v>
      </c>
      <c r="L214" s="129">
        <v>0</v>
      </c>
      <c r="M214" s="129">
        <v>148</v>
      </c>
      <c r="N214" s="129">
        <f t="shared" si="3"/>
        <v>148</v>
      </c>
    </row>
    <row r="215" spans="1:14" x14ac:dyDescent="0.45">
      <c r="A215" s="128" t="s">
        <v>514</v>
      </c>
      <c r="B215" s="129">
        <v>35</v>
      </c>
      <c r="C215" s="129">
        <v>0</v>
      </c>
      <c r="D215" s="129">
        <v>0</v>
      </c>
      <c r="E215" s="129">
        <v>0</v>
      </c>
      <c r="F215" s="129">
        <v>7.53</v>
      </c>
      <c r="G215" s="129">
        <v>8.86</v>
      </c>
      <c r="H215" s="129">
        <v>0</v>
      </c>
      <c r="I215" s="129">
        <v>0</v>
      </c>
      <c r="J215" s="129">
        <v>6.2</v>
      </c>
      <c r="K215" s="129">
        <v>0</v>
      </c>
      <c r="L215" s="129">
        <v>0</v>
      </c>
      <c r="M215" s="129">
        <v>0</v>
      </c>
      <c r="N215" s="129">
        <f t="shared" si="3"/>
        <v>57.59</v>
      </c>
    </row>
    <row r="216" spans="1:14" x14ac:dyDescent="0.45">
      <c r="A216" s="128" t="s">
        <v>138</v>
      </c>
      <c r="B216" s="129">
        <v>0</v>
      </c>
      <c r="C216" s="129">
        <v>230.64</v>
      </c>
      <c r="D216" s="129">
        <v>620</v>
      </c>
      <c r="E216" s="129">
        <v>0</v>
      </c>
      <c r="F216" s="129">
        <v>99</v>
      </c>
      <c r="G216" s="129">
        <v>637.82000000000005</v>
      </c>
      <c r="H216" s="129">
        <v>0</v>
      </c>
      <c r="I216" s="129">
        <v>0</v>
      </c>
      <c r="J216" s="129">
        <v>0</v>
      </c>
      <c r="K216" s="129">
        <v>0</v>
      </c>
      <c r="L216" s="129">
        <v>198</v>
      </c>
      <c r="M216" s="129">
        <v>79.989999999999995</v>
      </c>
      <c r="N216" s="129">
        <f t="shared" si="3"/>
        <v>1865.45</v>
      </c>
    </row>
    <row r="217" spans="1:14" x14ac:dyDescent="0.45">
      <c r="A217" s="128" t="s">
        <v>515</v>
      </c>
      <c r="B217" s="129">
        <v>0</v>
      </c>
      <c r="C217" s="129">
        <v>0</v>
      </c>
      <c r="D217" s="129">
        <v>0</v>
      </c>
      <c r="E217" s="129">
        <v>0</v>
      </c>
      <c r="F217" s="129">
        <v>0</v>
      </c>
      <c r="G217" s="129">
        <v>7.53</v>
      </c>
      <c r="H217" s="129">
        <v>0</v>
      </c>
      <c r="I217" s="129">
        <v>0</v>
      </c>
      <c r="J217" s="129">
        <v>90.59</v>
      </c>
      <c r="K217" s="129">
        <v>849.48</v>
      </c>
      <c r="L217" s="129">
        <v>239.97</v>
      </c>
      <c r="M217" s="129">
        <v>0</v>
      </c>
      <c r="N217" s="129">
        <f t="shared" si="3"/>
        <v>1187.57</v>
      </c>
    </row>
    <row r="218" spans="1:14" x14ac:dyDescent="0.45">
      <c r="A218" s="128" t="s">
        <v>516</v>
      </c>
      <c r="B218" s="129">
        <v>0</v>
      </c>
      <c r="C218" s="129">
        <v>0</v>
      </c>
      <c r="D218" s="129">
        <v>0</v>
      </c>
      <c r="E218" s="129">
        <v>0</v>
      </c>
      <c r="F218" s="129">
        <v>0</v>
      </c>
      <c r="G218" s="129">
        <v>0</v>
      </c>
      <c r="H218" s="129">
        <v>0</v>
      </c>
      <c r="I218" s="129">
        <v>0</v>
      </c>
      <c r="J218" s="129">
        <v>0</v>
      </c>
      <c r="K218" s="129">
        <v>0</v>
      </c>
      <c r="L218" s="129">
        <v>185.1</v>
      </c>
      <c r="M218" s="129">
        <v>0</v>
      </c>
      <c r="N218" s="129">
        <f t="shared" si="3"/>
        <v>185.1</v>
      </c>
    </row>
    <row r="219" spans="1:14" x14ac:dyDescent="0.45">
      <c r="A219" s="128" t="s">
        <v>517</v>
      </c>
      <c r="B219" s="129">
        <v>0</v>
      </c>
      <c r="C219" s="129">
        <v>0</v>
      </c>
      <c r="D219" s="129">
        <v>0</v>
      </c>
      <c r="E219" s="129">
        <v>145</v>
      </c>
      <c r="F219" s="129">
        <v>240.68</v>
      </c>
      <c r="G219" s="129">
        <v>309.54000000000002</v>
      </c>
      <c r="H219" s="129">
        <v>0</v>
      </c>
      <c r="I219" s="129">
        <v>0</v>
      </c>
      <c r="J219" s="129">
        <v>276.57</v>
      </c>
      <c r="K219" s="129">
        <v>0</v>
      </c>
      <c r="L219" s="129">
        <v>0</v>
      </c>
      <c r="M219" s="129">
        <v>0</v>
      </c>
      <c r="N219" s="129">
        <f t="shared" si="3"/>
        <v>971.79</v>
      </c>
    </row>
    <row r="220" spans="1:14" x14ac:dyDescent="0.45">
      <c r="A220" s="128" t="s">
        <v>518</v>
      </c>
      <c r="B220" s="129">
        <v>0</v>
      </c>
      <c r="C220" s="129">
        <v>0</v>
      </c>
      <c r="D220" s="129">
        <v>0</v>
      </c>
      <c r="E220" s="129">
        <v>0</v>
      </c>
      <c r="F220" s="129">
        <v>0</v>
      </c>
      <c r="G220" s="129">
        <v>0</v>
      </c>
      <c r="H220" s="129">
        <v>0</v>
      </c>
      <c r="I220" s="129">
        <v>0</v>
      </c>
      <c r="J220" s="129">
        <v>0</v>
      </c>
      <c r="K220" s="129">
        <v>93.7</v>
      </c>
      <c r="L220" s="129">
        <v>165.9</v>
      </c>
      <c r="M220" s="129">
        <v>66.72</v>
      </c>
      <c r="N220" s="129">
        <f t="shared" si="3"/>
        <v>326.32000000000005</v>
      </c>
    </row>
    <row r="221" spans="1:14" x14ac:dyDescent="0.45">
      <c r="A221" s="128" t="s">
        <v>519</v>
      </c>
      <c r="B221" s="129">
        <v>6.2</v>
      </c>
      <c r="C221" s="129">
        <v>0</v>
      </c>
      <c r="D221" s="129">
        <v>57.01</v>
      </c>
      <c r="E221" s="129">
        <v>0</v>
      </c>
      <c r="F221" s="129">
        <v>0</v>
      </c>
      <c r="G221" s="129">
        <v>111.12</v>
      </c>
      <c r="H221" s="129">
        <v>0</v>
      </c>
      <c r="I221" s="129">
        <v>0</v>
      </c>
      <c r="J221" s="129">
        <v>227.01000000000002</v>
      </c>
      <c r="K221" s="129">
        <v>54.11</v>
      </c>
      <c r="L221" s="129">
        <v>60.31</v>
      </c>
      <c r="M221" s="129">
        <v>108.22</v>
      </c>
      <c r="N221" s="129">
        <f t="shared" si="3"/>
        <v>623.98</v>
      </c>
    </row>
    <row r="222" spans="1:14" x14ac:dyDescent="0.45">
      <c r="A222" s="128" t="s">
        <v>139</v>
      </c>
      <c r="B222" s="129">
        <v>900</v>
      </c>
      <c r="C222" s="129">
        <v>479.85</v>
      </c>
      <c r="D222" s="129">
        <v>45.5</v>
      </c>
      <c r="E222" s="129">
        <v>307.99</v>
      </c>
      <c r="F222" s="129">
        <v>735</v>
      </c>
      <c r="G222" s="129">
        <v>0</v>
      </c>
      <c r="H222" s="129">
        <v>0</v>
      </c>
      <c r="I222" s="129">
        <v>3049.8</v>
      </c>
      <c r="J222" s="129">
        <v>82</v>
      </c>
      <c r="K222" s="129">
        <v>601.4</v>
      </c>
      <c r="L222" s="129">
        <v>1598.04</v>
      </c>
      <c r="M222" s="129">
        <v>91</v>
      </c>
      <c r="N222" s="129">
        <f t="shared" si="3"/>
        <v>7890.58</v>
      </c>
    </row>
    <row r="223" spans="1:14" x14ac:dyDescent="0.45">
      <c r="A223" s="128" t="s">
        <v>520</v>
      </c>
      <c r="B223" s="129">
        <v>0</v>
      </c>
      <c r="C223" s="129">
        <v>1995</v>
      </c>
      <c r="D223" s="129">
        <v>0</v>
      </c>
      <c r="E223" s="129">
        <v>0</v>
      </c>
      <c r="F223" s="129">
        <v>83</v>
      </c>
      <c r="G223" s="129">
        <v>0</v>
      </c>
      <c r="H223" s="129">
        <v>0</v>
      </c>
      <c r="I223" s="129">
        <v>200</v>
      </c>
      <c r="J223" s="129">
        <v>2852</v>
      </c>
      <c r="K223" s="129">
        <v>0</v>
      </c>
      <c r="L223" s="129">
        <v>0</v>
      </c>
      <c r="M223" s="129">
        <v>0</v>
      </c>
      <c r="N223" s="129">
        <f t="shared" si="3"/>
        <v>5130</v>
      </c>
    </row>
    <row r="224" spans="1:14" x14ac:dyDescent="0.45">
      <c r="A224" s="128" t="s">
        <v>140</v>
      </c>
      <c r="B224" s="129">
        <v>0</v>
      </c>
      <c r="C224" s="129">
        <v>0</v>
      </c>
      <c r="D224" s="129">
        <v>0</v>
      </c>
      <c r="E224" s="129">
        <v>0</v>
      </c>
      <c r="F224" s="129">
        <v>0</v>
      </c>
      <c r="G224" s="129">
        <v>302</v>
      </c>
      <c r="H224" s="129">
        <v>0</v>
      </c>
      <c r="I224" s="129">
        <v>0</v>
      </c>
      <c r="J224" s="129">
        <v>105</v>
      </c>
      <c r="K224" s="129">
        <v>1023.08</v>
      </c>
      <c r="L224" s="129">
        <v>160.93</v>
      </c>
      <c r="M224" s="129">
        <v>0</v>
      </c>
      <c r="N224" s="129">
        <f t="shared" si="3"/>
        <v>1591.01</v>
      </c>
    </row>
    <row r="225" spans="1:14" x14ac:dyDescent="0.45">
      <c r="A225" s="128" t="s">
        <v>521</v>
      </c>
      <c r="B225" s="129">
        <v>25</v>
      </c>
      <c r="C225" s="129">
        <v>0</v>
      </c>
      <c r="D225" s="129">
        <v>0</v>
      </c>
      <c r="E225" s="129">
        <v>0</v>
      </c>
      <c r="F225" s="129">
        <v>129</v>
      </c>
      <c r="G225" s="129">
        <v>-20.32</v>
      </c>
      <c r="H225" s="129">
        <v>0</v>
      </c>
      <c r="I225" s="129">
        <v>166.67</v>
      </c>
      <c r="J225" s="129">
        <v>0</v>
      </c>
      <c r="K225" s="129">
        <v>0</v>
      </c>
      <c r="L225" s="129">
        <v>0</v>
      </c>
      <c r="M225" s="129">
        <v>0</v>
      </c>
      <c r="N225" s="129">
        <f t="shared" si="3"/>
        <v>300.35000000000002</v>
      </c>
    </row>
    <row r="226" spans="1:14" x14ac:dyDescent="0.45">
      <c r="A226" s="128" t="s">
        <v>522</v>
      </c>
      <c r="B226" s="129">
        <v>249</v>
      </c>
      <c r="C226" s="129">
        <v>175</v>
      </c>
      <c r="D226" s="129">
        <v>0</v>
      </c>
      <c r="E226" s="129">
        <v>0</v>
      </c>
      <c r="F226" s="129">
        <v>0</v>
      </c>
      <c r="G226" s="129">
        <v>1001.6</v>
      </c>
      <c r="H226" s="129">
        <v>0</v>
      </c>
      <c r="I226" s="129">
        <v>84.42</v>
      </c>
      <c r="J226" s="129">
        <v>0</v>
      </c>
      <c r="K226" s="129">
        <v>-52.27</v>
      </c>
      <c r="L226" s="129">
        <v>0</v>
      </c>
      <c r="M226" s="129">
        <v>300.11</v>
      </c>
      <c r="N226" s="129">
        <f t="shared" si="3"/>
        <v>1757.8600000000001</v>
      </c>
    </row>
    <row r="227" spans="1:14" x14ac:dyDescent="0.45">
      <c r="A227" s="128" t="s">
        <v>141</v>
      </c>
      <c r="B227" s="129">
        <v>1124.77</v>
      </c>
      <c r="C227" s="129">
        <v>377.41</v>
      </c>
      <c r="D227" s="129">
        <v>481.01</v>
      </c>
      <c r="E227" s="129">
        <v>635.27</v>
      </c>
      <c r="F227" s="129">
        <v>5358.02</v>
      </c>
      <c r="G227" s="129">
        <v>0</v>
      </c>
      <c r="H227" s="129">
        <v>0</v>
      </c>
      <c r="I227" s="129">
        <v>0</v>
      </c>
      <c r="J227" s="129">
        <v>8370.4600000000009</v>
      </c>
      <c r="K227" s="129">
        <v>2961.59</v>
      </c>
      <c r="L227" s="129">
        <v>1540.29</v>
      </c>
      <c r="M227" s="129">
        <v>6463.17</v>
      </c>
      <c r="N227" s="129">
        <f t="shared" si="3"/>
        <v>27311.990000000005</v>
      </c>
    </row>
    <row r="228" spans="1:14" x14ac:dyDescent="0.45">
      <c r="A228" s="128" t="s">
        <v>523</v>
      </c>
      <c r="B228" s="129">
        <v>0</v>
      </c>
      <c r="C228" s="129">
        <v>0</v>
      </c>
      <c r="D228" s="129">
        <v>0</v>
      </c>
      <c r="E228" s="129">
        <v>0</v>
      </c>
      <c r="F228" s="129">
        <v>8</v>
      </c>
      <c r="G228" s="129">
        <v>299</v>
      </c>
      <c r="H228" s="129">
        <v>0</v>
      </c>
      <c r="I228" s="129">
        <v>0</v>
      </c>
      <c r="J228" s="129">
        <v>0</v>
      </c>
      <c r="K228" s="129">
        <v>0</v>
      </c>
      <c r="L228" s="129">
        <v>0</v>
      </c>
      <c r="M228" s="129">
        <v>0</v>
      </c>
      <c r="N228" s="129">
        <f t="shared" si="3"/>
        <v>307</v>
      </c>
    </row>
    <row r="229" spans="1:14" x14ac:dyDescent="0.45">
      <c r="A229" s="128" t="s">
        <v>524</v>
      </c>
      <c r="B229" s="129">
        <v>0</v>
      </c>
      <c r="C229" s="129">
        <v>0</v>
      </c>
      <c r="D229" s="129">
        <v>0</v>
      </c>
      <c r="E229" s="129">
        <v>0</v>
      </c>
      <c r="F229" s="129">
        <v>0</v>
      </c>
      <c r="G229" s="129">
        <v>0</v>
      </c>
      <c r="H229" s="129">
        <v>0</v>
      </c>
      <c r="I229" s="129">
        <v>613.95000000000005</v>
      </c>
      <c r="J229" s="129">
        <v>0</v>
      </c>
      <c r="K229" s="129">
        <v>0</v>
      </c>
      <c r="L229" s="129">
        <v>0</v>
      </c>
      <c r="M229" s="129">
        <v>0</v>
      </c>
      <c r="N229" s="129">
        <f t="shared" si="3"/>
        <v>613.95000000000005</v>
      </c>
    </row>
    <row r="230" spans="1:14" x14ac:dyDescent="0.45">
      <c r="A230" s="128" t="s">
        <v>142</v>
      </c>
      <c r="B230" s="129">
        <v>7226.63</v>
      </c>
      <c r="C230" s="129">
        <v>5780.09</v>
      </c>
      <c r="D230" s="129">
        <v>142.28</v>
      </c>
      <c r="E230" s="129">
        <v>467.19</v>
      </c>
      <c r="F230" s="129">
        <v>6688.3099999999995</v>
      </c>
      <c r="G230" s="129">
        <v>1009.51</v>
      </c>
      <c r="H230" s="129">
        <v>0</v>
      </c>
      <c r="I230" s="129">
        <v>5990.39</v>
      </c>
      <c r="J230" s="129">
        <v>2974.33</v>
      </c>
      <c r="K230" s="129">
        <v>4689.18</v>
      </c>
      <c r="L230" s="129">
        <v>1526.88</v>
      </c>
      <c r="M230" s="129">
        <v>4040.96</v>
      </c>
      <c r="N230" s="129">
        <f t="shared" si="3"/>
        <v>40535.749999999993</v>
      </c>
    </row>
    <row r="231" spans="1:14" x14ac:dyDescent="0.45">
      <c r="A231" s="128" t="s">
        <v>525</v>
      </c>
      <c r="B231" s="129">
        <v>0</v>
      </c>
      <c r="C231" s="129">
        <v>0</v>
      </c>
      <c r="D231" s="129">
        <v>0</v>
      </c>
      <c r="E231" s="129">
        <v>0</v>
      </c>
      <c r="F231" s="129">
        <v>0</v>
      </c>
      <c r="G231" s="129">
        <v>0</v>
      </c>
      <c r="H231" s="129">
        <v>0</v>
      </c>
      <c r="I231" s="129">
        <v>0</v>
      </c>
      <c r="J231" s="129">
        <v>0</v>
      </c>
      <c r="K231" s="129">
        <v>1310.2</v>
      </c>
      <c r="L231" s="129">
        <v>0</v>
      </c>
      <c r="M231" s="129">
        <v>0</v>
      </c>
      <c r="N231" s="129">
        <f t="shared" si="3"/>
        <v>1310.2</v>
      </c>
    </row>
    <row r="232" spans="1:14" x14ac:dyDescent="0.45">
      <c r="A232" s="128" t="s">
        <v>526</v>
      </c>
      <c r="B232" s="129">
        <v>30</v>
      </c>
      <c r="C232" s="129">
        <v>0</v>
      </c>
      <c r="D232" s="129">
        <v>0</v>
      </c>
      <c r="E232" s="129">
        <v>0</v>
      </c>
      <c r="F232" s="129">
        <v>10</v>
      </c>
      <c r="G232" s="129">
        <v>220.5</v>
      </c>
      <c r="H232" s="129">
        <v>0</v>
      </c>
      <c r="I232" s="129">
        <v>30</v>
      </c>
      <c r="J232" s="129">
        <v>10</v>
      </c>
      <c r="K232" s="129">
        <v>99.75</v>
      </c>
      <c r="L232" s="129">
        <v>40</v>
      </c>
      <c r="M232" s="129">
        <v>0</v>
      </c>
      <c r="N232" s="129">
        <f t="shared" si="3"/>
        <v>440.25</v>
      </c>
    </row>
    <row r="233" spans="1:14" x14ac:dyDescent="0.45">
      <c r="A233" s="128" t="s">
        <v>143</v>
      </c>
      <c r="B233" s="129">
        <v>0</v>
      </c>
      <c r="C233" s="129">
        <v>0</v>
      </c>
      <c r="D233" s="129">
        <v>0</v>
      </c>
      <c r="E233" s="129">
        <v>786.48</v>
      </c>
      <c r="F233" s="129">
        <v>0</v>
      </c>
      <c r="G233" s="129">
        <v>0</v>
      </c>
      <c r="H233" s="129">
        <v>0</v>
      </c>
      <c r="I233" s="129">
        <v>0</v>
      </c>
      <c r="J233" s="129">
        <v>0</v>
      </c>
      <c r="K233" s="129">
        <v>0</v>
      </c>
      <c r="L233" s="129">
        <v>0</v>
      </c>
      <c r="M233" s="129">
        <v>0</v>
      </c>
      <c r="N233" s="129">
        <f t="shared" si="3"/>
        <v>786.48</v>
      </c>
    </row>
    <row r="234" spans="1:14" x14ac:dyDescent="0.45">
      <c r="A234" s="128" t="s">
        <v>145</v>
      </c>
      <c r="B234" s="129">
        <v>0</v>
      </c>
      <c r="C234" s="129">
        <v>0</v>
      </c>
      <c r="D234" s="129">
        <v>88.31</v>
      </c>
      <c r="E234" s="129">
        <v>0</v>
      </c>
      <c r="F234" s="129">
        <v>0</v>
      </c>
      <c r="G234" s="129">
        <v>0</v>
      </c>
      <c r="H234" s="129">
        <v>0</v>
      </c>
      <c r="I234" s="129">
        <v>0</v>
      </c>
      <c r="J234" s="129">
        <v>0</v>
      </c>
      <c r="K234" s="129">
        <v>272.22000000000003</v>
      </c>
      <c r="L234" s="129">
        <v>316.36</v>
      </c>
      <c r="M234" s="129">
        <v>0</v>
      </c>
      <c r="N234" s="129">
        <f t="shared" si="3"/>
        <v>676.8900000000001</v>
      </c>
    </row>
    <row r="235" spans="1:14" x14ac:dyDescent="0.45">
      <c r="A235" s="128" t="s">
        <v>146</v>
      </c>
      <c r="B235" s="129">
        <v>0</v>
      </c>
      <c r="C235" s="129">
        <v>0</v>
      </c>
      <c r="D235" s="129">
        <v>0</v>
      </c>
      <c r="E235" s="129">
        <v>939.49</v>
      </c>
      <c r="F235" s="129">
        <v>1626.5700000000002</v>
      </c>
      <c r="G235" s="129">
        <v>4627.4399999999996</v>
      </c>
      <c r="H235" s="129">
        <v>0</v>
      </c>
      <c r="I235" s="129">
        <v>0</v>
      </c>
      <c r="J235" s="129">
        <v>0</v>
      </c>
      <c r="K235" s="129">
        <v>0</v>
      </c>
      <c r="L235" s="129">
        <v>0</v>
      </c>
      <c r="M235" s="129">
        <v>0</v>
      </c>
      <c r="N235" s="129">
        <f t="shared" si="3"/>
        <v>7193.5</v>
      </c>
    </row>
    <row r="236" spans="1:14" x14ac:dyDescent="0.45">
      <c r="A236" s="128" t="s">
        <v>148</v>
      </c>
      <c r="B236" s="129">
        <v>0</v>
      </c>
      <c r="C236" s="129">
        <v>0</v>
      </c>
      <c r="D236" s="129">
        <v>0</v>
      </c>
      <c r="E236" s="129">
        <v>0</v>
      </c>
      <c r="F236" s="129">
        <v>0</v>
      </c>
      <c r="G236" s="129">
        <v>895.06</v>
      </c>
      <c r="H236" s="129">
        <v>0</v>
      </c>
      <c r="I236" s="129">
        <v>0</v>
      </c>
      <c r="J236" s="129">
        <v>387.85</v>
      </c>
      <c r="K236" s="129">
        <v>0</v>
      </c>
      <c r="L236" s="129">
        <v>1073.17</v>
      </c>
      <c r="M236" s="129">
        <v>0</v>
      </c>
      <c r="N236" s="129">
        <f t="shared" si="3"/>
        <v>2356.08</v>
      </c>
    </row>
    <row r="237" spans="1:14" x14ac:dyDescent="0.45">
      <c r="A237" s="128" t="s">
        <v>527</v>
      </c>
      <c r="B237" s="129">
        <v>0</v>
      </c>
      <c r="C237" s="129">
        <v>0</v>
      </c>
      <c r="D237" s="129">
        <v>0</v>
      </c>
      <c r="E237" s="129">
        <v>0</v>
      </c>
      <c r="F237" s="129">
        <v>0</v>
      </c>
      <c r="G237" s="129">
        <v>0</v>
      </c>
      <c r="H237" s="129">
        <v>0</v>
      </c>
      <c r="I237" s="129">
        <v>0</v>
      </c>
      <c r="J237" s="129">
        <v>0</v>
      </c>
      <c r="K237" s="129">
        <v>769.01</v>
      </c>
      <c r="L237" s="129">
        <v>18.600000000000001</v>
      </c>
      <c r="M237" s="129">
        <v>0</v>
      </c>
      <c r="N237" s="129">
        <f t="shared" si="3"/>
        <v>787.61</v>
      </c>
    </row>
    <row r="238" spans="1:14" x14ac:dyDescent="0.45">
      <c r="A238" s="128" t="s">
        <v>528</v>
      </c>
      <c r="B238" s="129">
        <v>484.92</v>
      </c>
      <c r="C238" s="129">
        <v>0</v>
      </c>
      <c r="D238" s="129">
        <v>258.86</v>
      </c>
      <c r="E238" s="129">
        <v>0</v>
      </c>
      <c r="F238" s="129">
        <v>0</v>
      </c>
      <c r="G238" s="129">
        <v>0</v>
      </c>
      <c r="H238" s="129">
        <v>0</v>
      </c>
      <c r="I238" s="129">
        <v>0</v>
      </c>
      <c r="J238" s="129">
        <v>0</v>
      </c>
      <c r="K238" s="129">
        <v>0</v>
      </c>
      <c r="L238" s="129">
        <v>0</v>
      </c>
      <c r="M238" s="129">
        <v>0</v>
      </c>
      <c r="N238" s="129">
        <f t="shared" si="3"/>
        <v>743.78</v>
      </c>
    </row>
    <row r="239" spans="1:14" x14ac:dyDescent="0.45">
      <c r="A239" s="128" t="s">
        <v>529</v>
      </c>
      <c r="B239" s="129">
        <v>0</v>
      </c>
      <c r="C239" s="129">
        <v>0</v>
      </c>
      <c r="D239" s="129">
        <v>0</v>
      </c>
      <c r="E239" s="129">
        <v>0</v>
      </c>
      <c r="F239" s="129">
        <v>0</v>
      </c>
      <c r="G239" s="129">
        <v>0</v>
      </c>
      <c r="H239" s="129">
        <v>0</v>
      </c>
      <c r="I239" s="129">
        <v>2691.86</v>
      </c>
      <c r="J239" s="129">
        <v>0</v>
      </c>
      <c r="K239" s="129">
        <v>15</v>
      </c>
      <c r="L239" s="129">
        <v>0</v>
      </c>
      <c r="M239" s="129">
        <v>0</v>
      </c>
      <c r="N239" s="129">
        <f t="shared" si="3"/>
        <v>2706.86</v>
      </c>
    </row>
    <row r="240" spans="1:14" x14ac:dyDescent="0.45">
      <c r="A240" s="128" t="s">
        <v>530</v>
      </c>
      <c r="B240" s="129">
        <v>1119.23</v>
      </c>
      <c r="C240" s="129">
        <v>450</v>
      </c>
      <c r="D240" s="129">
        <v>0</v>
      </c>
      <c r="E240" s="129">
        <v>2048.7399999999998</v>
      </c>
      <c r="F240" s="129">
        <v>5757.2199999999993</v>
      </c>
      <c r="G240" s="129">
        <v>3192.6800000000003</v>
      </c>
      <c r="H240" s="129">
        <v>0</v>
      </c>
      <c r="I240" s="129">
        <v>8655.48</v>
      </c>
      <c r="J240" s="129">
        <v>3827.86</v>
      </c>
      <c r="K240" s="129">
        <v>3725.96</v>
      </c>
      <c r="L240" s="129">
        <v>4058.41</v>
      </c>
      <c r="M240" s="129">
        <v>4555.93</v>
      </c>
      <c r="N240" s="129">
        <f t="shared" si="3"/>
        <v>37391.51</v>
      </c>
    </row>
    <row r="241" spans="1:14" x14ac:dyDescent="0.45">
      <c r="A241" s="128" t="s">
        <v>531</v>
      </c>
      <c r="B241" s="129">
        <v>0</v>
      </c>
      <c r="C241" s="129">
        <v>1106.94</v>
      </c>
      <c r="D241" s="129">
        <v>0</v>
      </c>
      <c r="E241" s="129">
        <v>308.16000000000003</v>
      </c>
      <c r="F241" s="129">
        <v>793.85</v>
      </c>
      <c r="G241" s="129">
        <v>58</v>
      </c>
      <c r="H241" s="129">
        <v>0</v>
      </c>
      <c r="I241" s="129">
        <v>246.96</v>
      </c>
      <c r="J241" s="129">
        <v>539.70000000000005</v>
      </c>
      <c r="K241" s="129">
        <v>542.88000000000011</v>
      </c>
      <c r="L241" s="129">
        <v>28</v>
      </c>
      <c r="M241" s="129">
        <v>56</v>
      </c>
      <c r="N241" s="129">
        <f t="shared" si="3"/>
        <v>3680.4900000000007</v>
      </c>
    </row>
    <row r="242" spans="1:14" x14ac:dyDescent="0.45">
      <c r="A242" s="128" t="s">
        <v>532</v>
      </c>
      <c r="B242" s="129">
        <v>0</v>
      </c>
      <c r="C242" s="129">
        <v>0</v>
      </c>
      <c r="D242" s="129">
        <v>0</v>
      </c>
      <c r="E242" s="129">
        <v>0</v>
      </c>
      <c r="F242" s="129">
        <v>0</v>
      </c>
      <c r="G242" s="129">
        <v>0</v>
      </c>
      <c r="H242" s="129">
        <v>0</v>
      </c>
      <c r="I242" s="129">
        <v>0</v>
      </c>
      <c r="J242" s="129">
        <v>293.06</v>
      </c>
      <c r="K242" s="129">
        <v>0</v>
      </c>
      <c r="L242" s="129">
        <v>0</v>
      </c>
      <c r="M242" s="129">
        <v>267.45</v>
      </c>
      <c r="N242" s="129">
        <f t="shared" si="3"/>
        <v>560.51</v>
      </c>
    </row>
    <row r="243" spans="1:14" x14ac:dyDescent="0.45">
      <c r="A243" s="128" t="s">
        <v>533</v>
      </c>
      <c r="B243" s="129">
        <v>0</v>
      </c>
      <c r="C243" s="129">
        <v>5625</v>
      </c>
      <c r="D243" s="129">
        <v>125.55</v>
      </c>
      <c r="E243" s="129">
        <v>0</v>
      </c>
      <c r="F243" s="129">
        <v>0</v>
      </c>
      <c r="G243" s="129">
        <v>0</v>
      </c>
      <c r="H243" s="129">
        <v>0</v>
      </c>
      <c r="I243" s="129">
        <v>0</v>
      </c>
      <c r="J243" s="129">
        <v>0</v>
      </c>
      <c r="K243" s="129">
        <v>0</v>
      </c>
      <c r="L243" s="129">
        <v>0</v>
      </c>
      <c r="M243" s="129">
        <v>0</v>
      </c>
      <c r="N243" s="129">
        <f t="shared" si="3"/>
        <v>5750.55</v>
      </c>
    </row>
    <row r="244" spans="1:14" x14ac:dyDescent="0.45">
      <c r="A244" s="128" t="s">
        <v>534</v>
      </c>
      <c r="B244" s="129">
        <v>0</v>
      </c>
      <c r="C244" s="129">
        <v>0</v>
      </c>
      <c r="D244" s="129">
        <v>0</v>
      </c>
      <c r="E244" s="129">
        <v>0</v>
      </c>
      <c r="F244" s="129">
        <v>0</v>
      </c>
      <c r="G244" s="129">
        <v>0</v>
      </c>
      <c r="H244" s="129">
        <v>0</v>
      </c>
      <c r="I244" s="129">
        <v>0</v>
      </c>
      <c r="J244" s="129">
        <v>0</v>
      </c>
      <c r="K244" s="129">
        <v>0</v>
      </c>
      <c r="L244" s="129">
        <v>580</v>
      </c>
      <c r="M244" s="129">
        <v>531</v>
      </c>
      <c r="N244" s="129">
        <f t="shared" si="3"/>
        <v>1111</v>
      </c>
    </row>
    <row r="245" spans="1:14" x14ac:dyDescent="0.45">
      <c r="A245" s="128" t="s">
        <v>149</v>
      </c>
      <c r="B245" s="129">
        <v>8181.5</v>
      </c>
      <c r="C245" s="129">
        <v>78672.38</v>
      </c>
      <c r="D245" s="129">
        <v>6554.14</v>
      </c>
      <c r="E245" s="129">
        <v>4618.91</v>
      </c>
      <c r="F245" s="129">
        <v>17966.489999999998</v>
      </c>
      <c r="G245" s="129">
        <v>0</v>
      </c>
      <c r="H245" s="129">
        <v>0</v>
      </c>
      <c r="I245" s="129">
        <v>0</v>
      </c>
      <c r="J245" s="129">
        <v>12907.279999999999</v>
      </c>
      <c r="K245" s="129">
        <v>0</v>
      </c>
      <c r="L245" s="129">
        <v>1149.52</v>
      </c>
      <c r="M245" s="129">
        <v>0</v>
      </c>
      <c r="N245" s="129">
        <f t="shared" si="3"/>
        <v>130050.22000000002</v>
      </c>
    </row>
    <row r="246" spans="1:14" x14ac:dyDescent="0.45">
      <c r="A246" s="128" t="s">
        <v>150</v>
      </c>
      <c r="B246" s="129">
        <v>0</v>
      </c>
      <c r="C246" s="129">
        <v>3119.23</v>
      </c>
      <c r="D246" s="129">
        <v>789.57</v>
      </c>
      <c r="E246" s="129">
        <v>5035.8099999999995</v>
      </c>
      <c r="F246" s="129">
        <v>4022.85</v>
      </c>
      <c r="G246" s="129">
        <v>0</v>
      </c>
      <c r="H246" s="129">
        <v>0</v>
      </c>
      <c r="I246" s="129">
        <v>3556.5299999999997</v>
      </c>
      <c r="J246" s="129">
        <v>8236.39</v>
      </c>
      <c r="K246" s="129">
        <v>0</v>
      </c>
      <c r="L246" s="129">
        <v>5925.6399999999994</v>
      </c>
      <c r="M246" s="129">
        <v>6319.31</v>
      </c>
      <c r="N246" s="129">
        <f t="shared" si="3"/>
        <v>37005.33</v>
      </c>
    </row>
    <row r="247" spans="1:14" x14ac:dyDescent="0.45">
      <c r="A247" s="128" t="s">
        <v>535</v>
      </c>
      <c r="B247" s="129">
        <v>0</v>
      </c>
      <c r="C247" s="129">
        <v>0</v>
      </c>
      <c r="D247" s="129">
        <v>0</v>
      </c>
      <c r="E247" s="129">
        <v>199</v>
      </c>
      <c r="F247" s="129">
        <v>0</v>
      </c>
      <c r="G247" s="129">
        <v>0</v>
      </c>
      <c r="H247" s="129">
        <v>0</v>
      </c>
      <c r="I247" s="129">
        <v>0</v>
      </c>
      <c r="J247" s="129">
        <v>219</v>
      </c>
      <c r="K247" s="129">
        <v>0</v>
      </c>
      <c r="L247" s="129">
        <v>0</v>
      </c>
      <c r="M247" s="129">
        <v>0</v>
      </c>
      <c r="N247" s="129">
        <f t="shared" si="3"/>
        <v>418</v>
      </c>
    </row>
    <row r="248" spans="1:14" x14ac:dyDescent="0.45">
      <c r="A248" s="128" t="s">
        <v>151</v>
      </c>
      <c r="B248" s="129">
        <v>482.35</v>
      </c>
      <c r="C248" s="129">
        <v>533.92999999999995</v>
      </c>
      <c r="D248" s="129">
        <v>0</v>
      </c>
      <c r="E248" s="129">
        <v>2065.15</v>
      </c>
      <c r="F248" s="129">
        <v>2056.5100000000002</v>
      </c>
      <c r="G248" s="129">
        <v>552.4</v>
      </c>
      <c r="H248" s="129">
        <v>0</v>
      </c>
      <c r="I248" s="129">
        <v>96</v>
      </c>
      <c r="J248" s="129">
        <v>1365.46</v>
      </c>
      <c r="K248" s="129">
        <v>0</v>
      </c>
      <c r="L248" s="129">
        <v>1070.5999999999999</v>
      </c>
      <c r="M248" s="129">
        <v>817.44</v>
      </c>
      <c r="N248" s="129">
        <f t="shared" si="3"/>
        <v>9039.84</v>
      </c>
    </row>
    <row r="249" spans="1:14" x14ac:dyDescent="0.45">
      <c r="A249" s="128" t="s">
        <v>536</v>
      </c>
      <c r="B249" s="129">
        <v>10</v>
      </c>
      <c r="C249" s="129">
        <v>572</v>
      </c>
      <c r="D249" s="129">
        <v>0</v>
      </c>
      <c r="E249" s="129">
        <v>0</v>
      </c>
      <c r="F249" s="129">
        <v>140</v>
      </c>
      <c r="G249" s="129">
        <v>0</v>
      </c>
      <c r="H249" s="129">
        <v>0</v>
      </c>
      <c r="I249" s="129">
        <v>557.6</v>
      </c>
      <c r="J249" s="129">
        <v>10</v>
      </c>
      <c r="K249" s="129">
        <v>82.89</v>
      </c>
      <c r="L249" s="129">
        <v>10</v>
      </c>
      <c r="M249" s="129">
        <v>95</v>
      </c>
      <c r="N249" s="129">
        <f t="shared" si="3"/>
        <v>1477.49</v>
      </c>
    </row>
    <row r="250" spans="1:14" x14ac:dyDescent="0.45">
      <c r="A250" s="128" t="s">
        <v>537</v>
      </c>
      <c r="B250" s="129">
        <v>0</v>
      </c>
      <c r="C250" s="129">
        <v>0</v>
      </c>
      <c r="D250" s="129">
        <v>52.16</v>
      </c>
      <c r="E250" s="129">
        <v>0</v>
      </c>
      <c r="F250" s="129">
        <v>157.22</v>
      </c>
      <c r="G250" s="129">
        <v>0</v>
      </c>
      <c r="H250" s="129">
        <v>0</v>
      </c>
      <c r="I250" s="129">
        <v>275.64999999999998</v>
      </c>
      <c r="J250" s="129">
        <v>0</v>
      </c>
      <c r="K250" s="129">
        <v>161.4</v>
      </c>
      <c r="L250" s="129">
        <v>0</v>
      </c>
      <c r="M250" s="129">
        <v>0</v>
      </c>
      <c r="N250" s="129">
        <f t="shared" si="3"/>
        <v>646.42999999999995</v>
      </c>
    </row>
    <row r="251" spans="1:14" x14ac:dyDescent="0.45">
      <c r="A251" s="128" t="s">
        <v>538</v>
      </c>
      <c r="B251" s="129">
        <v>1297.32</v>
      </c>
      <c r="C251" s="129">
        <v>0</v>
      </c>
      <c r="D251" s="129">
        <v>1298</v>
      </c>
      <c r="E251" s="129">
        <v>75</v>
      </c>
      <c r="F251" s="129">
        <v>0</v>
      </c>
      <c r="G251" s="129">
        <v>0</v>
      </c>
      <c r="H251" s="129">
        <v>0</v>
      </c>
      <c r="I251" s="129">
        <v>0</v>
      </c>
      <c r="J251" s="129">
        <v>5928</v>
      </c>
      <c r="K251" s="129">
        <v>72.25</v>
      </c>
      <c r="L251" s="129">
        <v>75</v>
      </c>
      <c r="M251" s="129">
        <v>935</v>
      </c>
      <c r="N251" s="129">
        <f t="shared" si="3"/>
        <v>9680.57</v>
      </c>
    </row>
    <row r="252" spans="1:14" x14ac:dyDescent="0.45">
      <c r="A252" s="128" t="s">
        <v>539</v>
      </c>
      <c r="B252" s="129">
        <v>0</v>
      </c>
      <c r="C252" s="129">
        <v>0</v>
      </c>
      <c r="D252" s="129">
        <v>0</v>
      </c>
      <c r="E252" s="129">
        <v>0</v>
      </c>
      <c r="F252" s="129">
        <v>0</v>
      </c>
      <c r="G252" s="129">
        <v>0</v>
      </c>
      <c r="H252" s="129">
        <v>0</v>
      </c>
      <c r="I252" s="129">
        <v>0</v>
      </c>
      <c r="J252" s="129">
        <v>0</v>
      </c>
      <c r="K252" s="129">
        <v>50</v>
      </c>
      <c r="L252" s="129">
        <v>0</v>
      </c>
      <c r="M252" s="129">
        <v>0</v>
      </c>
      <c r="N252" s="129">
        <f t="shared" si="3"/>
        <v>50</v>
      </c>
    </row>
    <row r="253" spans="1:14" x14ac:dyDescent="0.45">
      <c r="A253" s="128" t="s">
        <v>540</v>
      </c>
      <c r="B253" s="129">
        <v>0</v>
      </c>
      <c r="C253" s="129">
        <v>1643.22</v>
      </c>
      <c r="D253" s="129">
        <v>0</v>
      </c>
      <c r="E253" s="129">
        <v>1365.54</v>
      </c>
      <c r="F253" s="129">
        <v>0</v>
      </c>
      <c r="G253" s="129">
        <v>0</v>
      </c>
      <c r="H253" s="129">
        <v>0</v>
      </c>
      <c r="I253" s="129">
        <v>0</v>
      </c>
      <c r="J253" s="129">
        <v>0</v>
      </c>
      <c r="K253" s="129">
        <v>0</v>
      </c>
      <c r="L253" s="129">
        <v>0</v>
      </c>
      <c r="M253" s="129">
        <v>0</v>
      </c>
      <c r="N253" s="129">
        <f t="shared" si="3"/>
        <v>3008.76</v>
      </c>
    </row>
    <row r="254" spans="1:14" x14ac:dyDescent="0.45">
      <c r="A254" s="128" t="s">
        <v>541</v>
      </c>
      <c r="B254" s="129">
        <v>4733.79</v>
      </c>
      <c r="C254" s="129">
        <v>73.09</v>
      </c>
      <c r="D254" s="129">
        <v>0</v>
      </c>
      <c r="E254" s="129">
        <v>137.72</v>
      </c>
      <c r="F254" s="129">
        <v>2840.98</v>
      </c>
      <c r="G254" s="129">
        <v>3101.82</v>
      </c>
      <c r="H254" s="129">
        <v>0</v>
      </c>
      <c r="I254" s="129">
        <v>3768.87</v>
      </c>
      <c r="J254" s="129">
        <v>6153.3300000000008</v>
      </c>
      <c r="K254" s="129">
        <v>3071.27</v>
      </c>
      <c r="L254" s="129">
        <v>4126.0300000000007</v>
      </c>
      <c r="M254" s="129">
        <v>7531.04</v>
      </c>
      <c r="N254" s="129">
        <f t="shared" si="3"/>
        <v>35537.94</v>
      </c>
    </row>
    <row r="255" spans="1:14" x14ac:dyDescent="0.45">
      <c r="A255" s="128" t="s">
        <v>153</v>
      </c>
      <c r="B255" s="129">
        <v>0</v>
      </c>
      <c r="C255" s="129">
        <v>0</v>
      </c>
      <c r="D255" s="129">
        <v>0</v>
      </c>
      <c r="E255" s="129">
        <v>0</v>
      </c>
      <c r="F255" s="129">
        <v>0</v>
      </c>
      <c r="G255" s="129">
        <v>0</v>
      </c>
      <c r="H255" s="129">
        <v>0</v>
      </c>
      <c r="I255" s="129">
        <v>139.52000000000001</v>
      </c>
      <c r="J255" s="129">
        <v>2524.6</v>
      </c>
      <c r="K255" s="129">
        <v>0</v>
      </c>
      <c r="L255" s="129">
        <v>0</v>
      </c>
      <c r="M255" s="129">
        <v>383.61</v>
      </c>
      <c r="N255" s="129">
        <f t="shared" si="3"/>
        <v>3047.73</v>
      </c>
    </row>
    <row r="256" spans="1:14" x14ac:dyDescent="0.45">
      <c r="A256" s="128" t="s">
        <v>542</v>
      </c>
      <c r="B256" s="129">
        <v>0</v>
      </c>
      <c r="C256" s="129">
        <v>172.8</v>
      </c>
      <c r="D256" s="129">
        <v>2023.85</v>
      </c>
      <c r="E256" s="129">
        <v>225.55</v>
      </c>
      <c r="F256" s="129">
        <v>1879.01</v>
      </c>
      <c r="G256" s="129">
        <v>2863.3</v>
      </c>
      <c r="H256" s="129">
        <v>0</v>
      </c>
      <c r="I256" s="129">
        <v>1274.94</v>
      </c>
      <c r="J256" s="129">
        <v>0</v>
      </c>
      <c r="K256" s="129">
        <v>1540.56</v>
      </c>
      <c r="L256" s="129">
        <v>1190.6199999999999</v>
      </c>
      <c r="M256" s="129">
        <v>22.96</v>
      </c>
      <c r="N256" s="129">
        <f t="shared" si="3"/>
        <v>11193.59</v>
      </c>
    </row>
    <row r="257" spans="1:14" x14ac:dyDescent="0.45">
      <c r="A257" s="128" t="s">
        <v>543</v>
      </c>
      <c r="B257" s="129">
        <v>4562.88</v>
      </c>
      <c r="C257" s="129">
        <v>686.3</v>
      </c>
      <c r="D257" s="129">
        <v>0</v>
      </c>
      <c r="E257" s="129">
        <v>0</v>
      </c>
      <c r="F257" s="129">
        <v>17000</v>
      </c>
      <c r="G257" s="129">
        <v>2101.73</v>
      </c>
      <c r="H257" s="129">
        <v>0</v>
      </c>
      <c r="I257" s="129">
        <v>973.75</v>
      </c>
      <c r="J257" s="129">
        <v>1783.17</v>
      </c>
      <c r="K257" s="129">
        <v>564.12</v>
      </c>
      <c r="L257" s="129">
        <v>1214.02</v>
      </c>
      <c r="M257" s="129">
        <v>1827.18</v>
      </c>
      <c r="N257" s="129">
        <f t="shared" si="3"/>
        <v>30713.15</v>
      </c>
    </row>
    <row r="258" spans="1:14" x14ac:dyDescent="0.45">
      <c r="A258" s="128" t="s">
        <v>544</v>
      </c>
      <c r="B258" s="129">
        <v>1854.6000000000001</v>
      </c>
      <c r="C258" s="129">
        <v>0</v>
      </c>
      <c r="D258" s="129">
        <v>0</v>
      </c>
      <c r="E258" s="129">
        <v>386.45</v>
      </c>
      <c r="F258" s="129">
        <v>1269.49</v>
      </c>
      <c r="G258" s="129">
        <v>777.05</v>
      </c>
      <c r="H258" s="129">
        <v>0</v>
      </c>
      <c r="I258" s="129">
        <v>857</v>
      </c>
      <c r="J258" s="129">
        <v>2196.8000000000002</v>
      </c>
      <c r="K258" s="129">
        <v>1141.3599999999999</v>
      </c>
      <c r="L258" s="129">
        <v>4285.47</v>
      </c>
      <c r="M258" s="129">
        <v>2383.65</v>
      </c>
      <c r="N258" s="129">
        <f t="shared" si="3"/>
        <v>15151.87</v>
      </c>
    </row>
    <row r="259" spans="1:14" x14ac:dyDescent="0.45">
      <c r="A259" s="128" t="s">
        <v>545</v>
      </c>
      <c r="B259" s="129">
        <v>746.4</v>
      </c>
      <c r="C259" s="129">
        <v>0</v>
      </c>
      <c r="D259" s="129">
        <v>0</v>
      </c>
      <c r="E259" s="129">
        <v>0</v>
      </c>
      <c r="F259" s="129">
        <v>113.7</v>
      </c>
      <c r="G259" s="129">
        <v>1096.6100000000001</v>
      </c>
      <c r="H259" s="129">
        <v>0</v>
      </c>
      <c r="I259" s="129">
        <v>2081.5700000000002</v>
      </c>
      <c r="J259" s="129">
        <v>1584.24</v>
      </c>
      <c r="K259" s="129">
        <v>2486.4899999999998</v>
      </c>
      <c r="L259" s="129">
        <v>1953.79</v>
      </c>
      <c r="M259" s="129">
        <v>1153.0999999999999</v>
      </c>
      <c r="N259" s="129">
        <f t="shared" ref="N259:N322" si="4">SUM(B259:M259)</f>
        <v>11215.9</v>
      </c>
    </row>
    <row r="260" spans="1:14" x14ac:dyDescent="0.45">
      <c r="A260" s="128" t="s">
        <v>546</v>
      </c>
      <c r="B260" s="129">
        <v>0</v>
      </c>
      <c r="C260" s="129">
        <v>0</v>
      </c>
      <c r="D260" s="129">
        <v>0</v>
      </c>
      <c r="E260" s="129">
        <v>912.31999999999994</v>
      </c>
      <c r="F260" s="129">
        <v>2805.97</v>
      </c>
      <c r="G260" s="129">
        <v>4046.7099999999996</v>
      </c>
      <c r="H260" s="129">
        <v>0</v>
      </c>
      <c r="I260" s="129">
        <v>2066.11</v>
      </c>
      <c r="J260" s="129">
        <v>133.07</v>
      </c>
      <c r="K260" s="129">
        <v>300.39999999999998</v>
      </c>
      <c r="L260" s="129">
        <v>0</v>
      </c>
      <c r="M260" s="129">
        <v>223</v>
      </c>
      <c r="N260" s="129">
        <f t="shared" si="4"/>
        <v>10487.58</v>
      </c>
    </row>
    <row r="261" spans="1:14" x14ac:dyDescent="0.45">
      <c r="A261" s="128" t="s">
        <v>547</v>
      </c>
      <c r="B261" s="129">
        <v>3869.4</v>
      </c>
      <c r="C261" s="129">
        <v>0</v>
      </c>
      <c r="D261" s="129">
        <v>0</v>
      </c>
      <c r="E261" s="129">
        <v>525.6</v>
      </c>
      <c r="F261" s="129">
        <v>0</v>
      </c>
      <c r="G261" s="129">
        <v>1496</v>
      </c>
      <c r="H261" s="129">
        <v>0</v>
      </c>
      <c r="I261" s="129">
        <v>636</v>
      </c>
      <c r="J261" s="129">
        <v>576</v>
      </c>
      <c r="K261" s="129">
        <v>1116</v>
      </c>
      <c r="L261" s="129">
        <v>564</v>
      </c>
      <c r="M261" s="129">
        <v>1921.17</v>
      </c>
      <c r="N261" s="129">
        <f t="shared" si="4"/>
        <v>10704.17</v>
      </c>
    </row>
    <row r="262" spans="1:14" x14ac:dyDescent="0.45">
      <c r="A262" s="128" t="s">
        <v>154</v>
      </c>
      <c r="B262" s="129">
        <v>0</v>
      </c>
      <c r="C262" s="129">
        <v>0</v>
      </c>
      <c r="D262" s="129">
        <v>300.7</v>
      </c>
      <c r="E262" s="129">
        <v>897</v>
      </c>
      <c r="F262" s="129">
        <v>660</v>
      </c>
      <c r="G262" s="129">
        <v>1570.12</v>
      </c>
      <c r="H262" s="129">
        <v>0</v>
      </c>
      <c r="I262" s="129">
        <v>841.62000000000012</v>
      </c>
      <c r="J262" s="129">
        <v>2293.77</v>
      </c>
      <c r="K262" s="129">
        <v>1895.75</v>
      </c>
      <c r="L262" s="129">
        <v>2620.33</v>
      </c>
      <c r="M262" s="129">
        <v>1747.65</v>
      </c>
      <c r="N262" s="129">
        <f t="shared" si="4"/>
        <v>12826.939999999999</v>
      </c>
    </row>
    <row r="263" spans="1:14" x14ac:dyDescent="0.45">
      <c r="A263" s="128" t="s">
        <v>155</v>
      </c>
      <c r="B263" s="129">
        <v>2980.58</v>
      </c>
      <c r="C263" s="129">
        <v>0</v>
      </c>
      <c r="D263" s="129">
        <v>3889.6099999999997</v>
      </c>
      <c r="E263" s="129">
        <v>4051.0099999999998</v>
      </c>
      <c r="F263" s="129">
        <v>1602.25</v>
      </c>
      <c r="G263" s="129">
        <v>1889.32</v>
      </c>
      <c r="H263" s="129">
        <v>0</v>
      </c>
      <c r="I263" s="129">
        <v>527.95000000000005</v>
      </c>
      <c r="J263" s="129">
        <v>4331.3999999999996</v>
      </c>
      <c r="K263" s="129">
        <v>1721.06</v>
      </c>
      <c r="L263" s="129">
        <v>4281.5</v>
      </c>
      <c r="M263" s="129">
        <v>2425.9499999999998</v>
      </c>
      <c r="N263" s="129">
        <f t="shared" si="4"/>
        <v>27700.63</v>
      </c>
    </row>
    <row r="264" spans="1:14" x14ac:dyDescent="0.45">
      <c r="A264" s="128" t="s">
        <v>156</v>
      </c>
      <c r="B264" s="129">
        <v>8417.15</v>
      </c>
      <c r="C264" s="129">
        <v>0</v>
      </c>
      <c r="D264" s="129">
        <v>6489.43</v>
      </c>
      <c r="E264" s="129">
        <v>0</v>
      </c>
      <c r="F264" s="129">
        <v>18625.989999999998</v>
      </c>
      <c r="G264" s="129">
        <v>1869.4</v>
      </c>
      <c r="H264" s="129">
        <v>0</v>
      </c>
      <c r="I264" s="129">
        <v>1115</v>
      </c>
      <c r="J264" s="129">
        <v>1548.27</v>
      </c>
      <c r="K264" s="129">
        <v>1108.8399999999999</v>
      </c>
      <c r="L264" s="129">
        <v>1326.49</v>
      </c>
      <c r="M264" s="129">
        <v>7485.88</v>
      </c>
      <c r="N264" s="129">
        <f t="shared" si="4"/>
        <v>47986.44999999999</v>
      </c>
    </row>
    <row r="265" spans="1:14" x14ac:dyDescent="0.45">
      <c r="A265" s="128" t="s">
        <v>548</v>
      </c>
      <c r="B265" s="129">
        <v>0</v>
      </c>
      <c r="C265" s="129">
        <v>0</v>
      </c>
      <c r="D265" s="129">
        <v>486.5</v>
      </c>
      <c r="E265" s="129">
        <v>657.88</v>
      </c>
      <c r="F265" s="129">
        <v>1661.5</v>
      </c>
      <c r="G265" s="129">
        <v>699.48</v>
      </c>
      <c r="H265" s="129">
        <v>0</v>
      </c>
      <c r="I265" s="129">
        <v>1268.5</v>
      </c>
      <c r="J265" s="129">
        <v>989.99</v>
      </c>
      <c r="K265" s="129">
        <v>1563.18</v>
      </c>
      <c r="L265" s="129">
        <v>695.53</v>
      </c>
      <c r="M265" s="129">
        <v>354.29</v>
      </c>
      <c r="N265" s="129">
        <f t="shared" si="4"/>
        <v>8376.85</v>
      </c>
    </row>
    <row r="266" spans="1:14" x14ac:dyDescent="0.45">
      <c r="A266" s="128" t="s">
        <v>549</v>
      </c>
      <c r="B266" s="129">
        <v>0</v>
      </c>
      <c r="C266" s="129">
        <v>0</v>
      </c>
      <c r="D266" s="129">
        <v>0</v>
      </c>
      <c r="E266" s="129">
        <v>0</v>
      </c>
      <c r="F266" s="129">
        <v>0</v>
      </c>
      <c r="G266" s="129">
        <v>399</v>
      </c>
      <c r="H266" s="129">
        <v>0</v>
      </c>
      <c r="I266" s="129">
        <v>0</v>
      </c>
      <c r="J266" s="129">
        <v>0</v>
      </c>
      <c r="K266" s="129">
        <v>0</v>
      </c>
      <c r="L266" s="129">
        <v>0</v>
      </c>
      <c r="M266" s="129">
        <v>0</v>
      </c>
      <c r="N266" s="129">
        <f t="shared" si="4"/>
        <v>399</v>
      </c>
    </row>
    <row r="267" spans="1:14" x14ac:dyDescent="0.45">
      <c r="A267" s="128" t="s">
        <v>550</v>
      </c>
      <c r="B267" s="129">
        <v>0</v>
      </c>
      <c r="C267" s="129">
        <v>0</v>
      </c>
      <c r="D267" s="129">
        <v>0</v>
      </c>
      <c r="E267" s="129">
        <v>323.75</v>
      </c>
      <c r="F267" s="129">
        <v>0</v>
      </c>
      <c r="G267" s="129">
        <v>0</v>
      </c>
      <c r="H267" s="129">
        <v>0</v>
      </c>
      <c r="I267" s="129">
        <v>0</v>
      </c>
      <c r="J267" s="129">
        <v>0</v>
      </c>
      <c r="K267" s="129">
        <v>0</v>
      </c>
      <c r="L267" s="129">
        <v>0</v>
      </c>
      <c r="M267" s="129">
        <v>338</v>
      </c>
      <c r="N267" s="129">
        <f t="shared" si="4"/>
        <v>661.75</v>
      </c>
    </row>
    <row r="268" spans="1:14" x14ac:dyDescent="0.45">
      <c r="A268" s="128" t="s">
        <v>157</v>
      </c>
      <c r="B268" s="129">
        <v>0</v>
      </c>
      <c r="C268" s="129">
        <v>0</v>
      </c>
      <c r="D268" s="129">
        <v>3031.88</v>
      </c>
      <c r="E268" s="129">
        <v>3574.14</v>
      </c>
      <c r="F268" s="129">
        <v>4848.58</v>
      </c>
      <c r="G268" s="129">
        <v>0</v>
      </c>
      <c r="H268" s="129">
        <v>0</v>
      </c>
      <c r="I268" s="129">
        <v>0</v>
      </c>
      <c r="J268" s="129">
        <v>0</v>
      </c>
      <c r="K268" s="129">
        <v>1000</v>
      </c>
      <c r="L268" s="129">
        <v>174</v>
      </c>
      <c r="M268" s="129">
        <v>125</v>
      </c>
      <c r="N268" s="129">
        <f t="shared" si="4"/>
        <v>12753.6</v>
      </c>
    </row>
    <row r="269" spans="1:14" x14ac:dyDescent="0.45">
      <c r="A269" s="128" t="s">
        <v>551</v>
      </c>
      <c r="B269" s="129">
        <v>351</v>
      </c>
      <c r="C269" s="129">
        <v>0</v>
      </c>
      <c r="D269" s="129">
        <v>574.25</v>
      </c>
      <c r="E269" s="129">
        <v>668.47</v>
      </c>
      <c r="F269" s="129">
        <v>110</v>
      </c>
      <c r="G269" s="129">
        <v>139</v>
      </c>
      <c r="H269" s="129">
        <v>0</v>
      </c>
      <c r="I269" s="129">
        <v>0</v>
      </c>
      <c r="J269" s="129">
        <v>201.1</v>
      </c>
      <c r="K269" s="129">
        <v>427.69</v>
      </c>
      <c r="L269" s="129">
        <v>3830.73</v>
      </c>
      <c r="M269" s="129">
        <v>100.11</v>
      </c>
      <c r="N269" s="129">
        <f t="shared" si="4"/>
        <v>6402.3499999999995</v>
      </c>
    </row>
    <row r="270" spans="1:14" x14ac:dyDescent="0.45">
      <c r="A270" s="128" t="s">
        <v>552</v>
      </c>
      <c r="B270" s="129">
        <v>0</v>
      </c>
      <c r="C270" s="129">
        <v>0</v>
      </c>
      <c r="D270" s="129">
        <v>108</v>
      </c>
      <c r="E270" s="129">
        <v>0</v>
      </c>
      <c r="F270" s="129">
        <v>0</v>
      </c>
      <c r="G270" s="129">
        <v>0</v>
      </c>
      <c r="H270" s="129">
        <v>0</v>
      </c>
      <c r="I270" s="129">
        <v>0</v>
      </c>
      <c r="J270" s="129">
        <v>0</v>
      </c>
      <c r="K270" s="129">
        <v>0</v>
      </c>
      <c r="L270" s="129">
        <v>150</v>
      </c>
      <c r="M270" s="129">
        <v>100</v>
      </c>
      <c r="N270" s="129">
        <f t="shared" si="4"/>
        <v>358</v>
      </c>
    </row>
    <row r="271" spans="1:14" x14ac:dyDescent="0.45">
      <c r="A271" s="128" t="s">
        <v>553</v>
      </c>
      <c r="B271" s="129">
        <v>562</v>
      </c>
      <c r="C271" s="129">
        <v>0</v>
      </c>
      <c r="D271" s="129">
        <v>0</v>
      </c>
      <c r="E271" s="129">
        <v>0</v>
      </c>
      <c r="F271" s="129">
        <v>149</v>
      </c>
      <c r="G271" s="129">
        <v>52.78</v>
      </c>
      <c r="H271" s="129">
        <v>0</v>
      </c>
      <c r="I271" s="129">
        <v>0</v>
      </c>
      <c r="J271" s="129">
        <v>687.09999999999991</v>
      </c>
      <c r="K271" s="129">
        <v>848.71</v>
      </c>
      <c r="L271" s="129">
        <v>700</v>
      </c>
      <c r="M271" s="129">
        <v>837.98</v>
      </c>
      <c r="N271" s="129">
        <f t="shared" si="4"/>
        <v>3837.57</v>
      </c>
    </row>
    <row r="272" spans="1:14" x14ac:dyDescent="0.45">
      <c r="A272" s="128" t="s">
        <v>554</v>
      </c>
      <c r="B272" s="129">
        <v>512.25</v>
      </c>
      <c r="C272" s="129">
        <v>0</v>
      </c>
      <c r="D272" s="129">
        <v>3256.81</v>
      </c>
      <c r="E272" s="129">
        <v>2015.21</v>
      </c>
      <c r="F272" s="129">
        <v>9576.76</v>
      </c>
      <c r="G272" s="129">
        <v>3768.3900000000003</v>
      </c>
      <c r="H272" s="129">
        <v>0</v>
      </c>
      <c r="I272" s="129">
        <v>644.02</v>
      </c>
      <c r="J272" s="129">
        <v>5689.3499999999995</v>
      </c>
      <c r="K272" s="129">
        <v>3375.58</v>
      </c>
      <c r="L272" s="129">
        <v>1552.96</v>
      </c>
      <c r="M272" s="129">
        <v>2419.84</v>
      </c>
      <c r="N272" s="129">
        <f t="shared" si="4"/>
        <v>32811.17</v>
      </c>
    </row>
    <row r="273" spans="1:14" x14ac:dyDescent="0.45">
      <c r="A273" s="128" t="s">
        <v>555</v>
      </c>
      <c r="B273" s="129">
        <v>582.79999999999995</v>
      </c>
      <c r="C273" s="129">
        <v>0</v>
      </c>
      <c r="D273" s="129">
        <v>2912</v>
      </c>
      <c r="E273" s="129">
        <v>624</v>
      </c>
      <c r="F273" s="129">
        <v>17671.12</v>
      </c>
      <c r="G273" s="129">
        <v>0</v>
      </c>
      <c r="H273" s="129">
        <v>0</v>
      </c>
      <c r="I273" s="129">
        <v>281.39</v>
      </c>
      <c r="J273" s="129">
        <v>683.01</v>
      </c>
      <c r="K273" s="129">
        <v>0</v>
      </c>
      <c r="L273" s="129">
        <v>499.38</v>
      </c>
      <c r="M273" s="129">
        <v>203.94</v>
      </c>
      <c r="N273" s="129">
        <f t="shared" si="4"/>
        <v>23457.639999999996</v>
      </c>
    </row>
    <row r="274" spans="1:14" x14ac:dyDescent="0.45">
      <c r="A274" s="128" t="s">
        <v>556</v>
      </c>
      <c r="B274" s="129">
        <v>0</v>
      </c>
      <c r="C274" s="129">
        <v>0</v>
      </c>
      <c r="D274" s="129">
        <v>0</v>
      </c>
      <c r="E274" s="129">
        <v>1433.64</v>
      </c>
      <c r="F274" s="129">
        <v>187.7</v>
      </c>
      <c r="G274" s="129">
        <v>0</v>
      </c>
      <c r="H274" s="129">
        <v>0</v>
      </c>
      <c r="I274" s="129">
        <v>0</v>
      </c>
      <c r="J274" s="129">
        <v>2603.08</v>
      </c>
      <c r="K274" s="129">
        <v>0</v>
      </c>
      <c r="L274" s="129">
        <v>0</v>
      </c>
      <c r="M274" s="129">
        <v>0</v>
      </c>
      <c r="N274" s="129">
        <f t="shared" si="4"/>
        <v>4224.42</v>
      </c>
    </row>
    <row r="275" spans="1:14" x14ac:dyDescent="0.45">
      <c r="A275" s="128" t="s">
        <v>159</v>
      </c>
      <c r="B275" s="129">
        <v>331</v>
      </c>
      <c r="C275" s="129">
        <v>0</v>
      </c>
      <c r="D275" s="129">
        <v>0</v>
      </c>
      <c r="E275" s="129">
        <v>556</v>
      </c>
      <c r="F275" s="129">
        <v>838.23</v>
      </c>
      <c r="G275" s="129">
        <v>426.95</v>
      </c>
      <c r="H275" s="129">
        <v>0</v>
      </c>
      <c r="I275" s="129">
        <v>343.4</v>
      </c>
      <c r="J275" s="129">
        <v>416</v>
      </c>
      <c r="K275" s="129">
        <v>2396.9</v>
      </c>
      <c r="L275" s="129">
        <v>453.4</v>
      </c>
      <c r="M275" s="129">
        <v>427.9</v>
      </c>
      <c r="N275" s="129">
        <f t="shared" si="4"/>
        <v>6189.7799999999988</v>
      </c>
    </row>
    <row r="276" spans="1:14" x14ac:dyDescent="0.45">
      <c r="A276" s="128" t="s">
        <v>557</v>
      </c>
      <c r="B276" s="129">
        <v>0</v>
      </c>
      <c r="C276" s="129">
        <v>0</v>
      </c>
      <c r="D276" s="129">
        <v>0</v>
      </c>
      <c r="E276" s="129">
        <v>0</v>
      </c>
      <c r="F276" s="129">
        <v>0</v>
      </c>
      <c r="G276" s="129">
        <v>0</v>
      </c>
      <c r="H276" s="129">
        <v>0</v>
      </c>
      <c r="I276" s="129">
        <v>0</v>
      </c>
      <c r="J276" s="129">
        <v>0</v>
      </c>
      <c r="K276" s="129">
        <v>118</v>
      </c>
      <c r="L276" s="129">
        <v>0</v>
      </c>
      <c r="M276" s="129">
        <v>0</v>
      </c>
      <c r="N276" s="129">
        <f t="shared" si="4"/>
        <v>118</v>
      </c>
    </row>
    <row r="277" spans="1:14" x14ac:dyDescent="0.45">
      <c r="A277" s="128" t="s">
        <v>558</v>
      </c>
      <c r="B277" s="129">
        <v>741.99</v>
      </c>
      <c r="C277" s="129">
        <v>0</v>
      </c>
      <c r="D277" s="129">
        <v>0</v>
      </c>
      <c r="E277" s="129">
        <v>0</v>
      </c>
      <c r="F277" s="129">
        <v>0</v>
      </c>
      <c r="G277" s="129">
        <v>0</v>
      </c>
      <c r="H277" s="129">
        <v>0</v>
      </c>
      <c r="I277" s="129">
        <v>0</v>
      </c>
      <c r="J277" s="129">
        <v>0</v>
      </c>
      <c r="K277" s="129">
        <v>0</v>
      </c>
      <c r="L277" s="129">
        <v>0</v>
      </c>
      <c r="M277" s="129">
        <v>0</v>
      </c>
      <c r="N277" s="129">
        <f t="shared" si="4"/>
        <v>741.99</v>
      </c>
    </row>
    <row r="278" spans="1:14" x14ac:dyDescent="0.45">
      <c r="A278" s="128" t="s">
        <v>559</v>
      </c>
      <c r="B278" s="129">
        <v>211.9</v>
      </c>
      <c r="C278" s="129">
        <v>0</v>
      </c>
      <c r="D278" s="129">
        <v>0</v>
      </c>
      <c r="E278" s="129">
        <v>0</v>
      </c>
      <c r="F278" s="129">
        <v>0</v>
      </c>
      <c r="G278" s="129">
        <v>416</v>
      </c>
      <c r="H278" s="129">
        <v>0</v>
      </c>
      <c r="I278" s="129">
        <v>0</v>
      </c>
      <c r="J278" s="129">
        <v>1722.59</v>
      </c>
      <c r="K278" s="129">
        <v>3038.85</v>
      </c>
      <c r="L278" s="129">
        <v>2121.4</v>
      </c>
      <c r="M278" s="129">
        <v>0</v>
      </c>
      <c r="N278" s="129">
        <f t="shared" si="4"/>
        <v>7510.74</v>
      </c>
    </row>
    <row r="279" spans="1:14" x14ac:dyDescent="0.45">
      <c r="A279" s="128" t="s">
        <v>560</v>
      </c>
      <c r="B279" s="129">
        <v>0</v>
      </c>
      <c r="C279" s="129">
        <v>0</v>
      </c>
      <c r="D279" s="129">
        <v>0</v>
      </c>
      <c r="E279" s="129">
        <v>0</v>
      </c>
      <c r="F279" s="129">
        <v>0</v>
      </c>
      <c r="G279" s="129">
        <v>102.68</v>
      </c>
      <c r="H279" s="129">
        <v>0</v>
      </c>
      <c r="I279" s="129">
        <v>0</v>
      </c>
      <c r="J279" s="129">
        <v>0</v>
      </c>
      <c r="K279" s="129">
        <v>0</v>
      </c>
      <c r="L279" s="129">
        <v>0</v>
      </c>
      <c r="M279" s="129">
        <v>0</v>
      </c>
      <c r="N279" s="129">
        <f t="shared" si="4"/>
        <v>102.68</v>
      </c>
    </row>
    <row r="280" spans="1:14" x14ac:dyDescent="0.45">
      <c r="A280" s="128" t="s">
        <v>561</v>
      </c>
      <c r="B280" s="129">
        <v>264</v>
      </c>
      <c r="C280" s="129">
        <v>0</v>
      </c>
      <c r="D280" s="129">
        <v>0</v>
      </c>
      <c r="E280" s="129">
        <v>0</v>
      </c>
      <c r="F280" s="129">
        <v>0</v>
      </c>
      <c r="G280" s="129">
        <v>62</v>
      </c>
      <c r="H280" s="129">
        <v>0</v>
      </c>
      <c r="I280" s="129">
        <v>0</v>
      </c>
      <c r="J280" s="129">
        <v>0</v>
      </c>
      <c r="K280" s="129">
        <v>279</v>
      </c>
      <c r="L280" s="129">
        <v>563</v>
      </c>
      <c r="M280" s="129">
        <v>264</v>
      </c>
      <c r="N280" s="129">
        <f t="shared" si="4"/>
        <v>1432</v>
      </c>
    </row>
    <row r="281" spans="1:14" x14ac:dyDescent="0.45">
      <c r="A281" s="128" t="s">
        <v>562</v>
      </c>
      <c r="B281" s="129">
        <v>29</v>
      </c>
      <c r="C281" s="129">
        <v>0</v>
      </c>
      <c r="D281" s="129">
        <v>0</v>
      </c>
      <c r="E281" s="129">
        <v>0</v>
      </c>
      <c r="F281" s="129">
        <v>0</v>
      </c>
      <c r="G281" s="129">
        <v>0</v>
      </c>
      <c r="H281" s="129">
        <v>0</v>
      </c>
      <c r="I281" s="129">
        <v>0</v>
      </c>
      <c r="J281" s="129">
        <v>0</v>
      </c>
      <c r="K281" s="129">
        <v>0</v>
      </c>
      <c r="L281" s="129">
        <v>0</v>
      </c>
      <c r="M281" s="129">
        <v>0</v>
      </c>
      <c r="N281" s="129">
        <f t="shared" si="4"/>
        <v>29</v>
      </c>
    </row>
    <row r="282" spans="1:14" x14ac:dyDescent="0.45">
      <c r="A282" s="128" t="s">
        <v>563</v>
      </c>
      <c r="B282" s="129">
        <v>387.1</v>
      </c>
      <c r="C282" s="129">
        <v>0</v>
      </c>
      <c r="D282" s="129">
        <v>0</v>
      </c>
      <c r="E282" s="129">
        <v>208</v>
      </c>
      <c r="F282" s="129">
        <v>592.6</v>
      </c>
      <c r="G282" s="129">
        <v>377</v>
      </c>
      <c r="H282" s="129">
        <v>0</v>
      </c>
      <c r="I282" s="129">
        <v>0</v>
      </c>
      <c r="J282" s="129">
        <v>177</v>
      </c>
      <c r="K282" s="129">
        <v>441.95</v>
      </c>
      <c r="L282" s="129">
        <v>782.8</v>
      </c>
      <c r="M282" s="129">
        <v>706.93</v>
      </c>
      <c r="N282" s="129">
        <f t="shared" si="4"/>
        <v>3673.3799999999997</v>
      </c>
    </row>
    <row r="283" spans="1:14" x14ac:dyDescent="0.45">
      <c r="A283" s="128" t="s">
        <v>564</v>
      </c>
      <c r="B283" s="129">
        <v>28.8</v>
      </c>
      <c r="C283" s="129">
        <v>0</v>
      </c>
      <c r="D283" s="129">
        <v>0</v>
      </c>
      <c r="E283" s="129">
        <v>0</v>
      </c>
      <c r="F283" s="129">
        <v>51</v>
      </c>
      <c r="G283" s="129">
        <v>279</v>
      </c>
      <c r="H283" s="129">
        <v>0</v>
      </c>
      <c r="I283" s="129">
        <v>279</v>
      </c>
      <c r="J283" s="129">
        <v>279</v>
      </c>
      <c r="K283" s="129">
        <v>0</v>
      </c>
      <c r="L283" s="129">
        <v>0</v>
      </c>
      <c r="M283" s="129">
        <v>0</v>
      </c>
      <c r="N283" s="129">
        <f t="shared" si="4"/>
        <v>916.8</v>
      </c>
    </row>
    <row r="284" spans="1:14" x14ac:dyDescent="0.45">
      <c r="A284" s="128" t="s">
        <v>160</v>
      </c>
      <c r="B284" s="129">
        <v>399.6</v>
      </c>
      <c r="C284" s="129">
        <v>0</v>
      </c>
      <c r="D284" s="129">
        <v>0</v>
      </c>
      <c r="E284" s="129">
        <v>1800</v>
      </c>
      <c r="F284" s="129">
        <v>368</v>
      </c>
      <c r="G284" s="129">
        <v>0</v>
      </c>
      <c r="H284" s="129">
        <v>0</v>
      </c>
      <c r="I284" s="129">
        <v>153.9</v>
      </c>
      <c r="J284" s="129">
        <v>657.95</v>
      </c>
      <c r="K284" s="129">
        <v>1054</v>
      </c>
      <c r="L284" s="129">
        <v>652.4</v>
      </c>
      <c r="M284" s="129">
        <v>273.60000000000002</v>
      </c>
      <c r="N284" s="129">
        <f t="shared" si="4"/>
        <v>5359.45</v>
      </c>
    </row>
    <row r="285" spans="1:14" x14ac:dyDescent="0.45">
      <c r="A285" s="128" t="s">
        <v>565</v>
      </c>
      <c r="B285" s="129">
        <v>0</v>
      </c>
      <c r="C285" s="129">
        <v>0</v>
      </c>
      <c r="D285" s="129">
        <v>0</v>
      </c>
      <c r="E285" s="129">
        <v>0</v>
      </c>
      <c r="F285" s="129">
        <v>0</v>
      </c>
      <c r="G285" s="129">
        <v>0</v>
      </c>
      <c r="H285" s="129">
        <v>0</v>
      </c>
      <c r="I285" s="129">
        <v>0</v>
      </c>
      <c r="J285" s="129">
        <v>0</v>
      </c>
      <c r="K285" s="129">
        <v>0</v>
      </c>
      <c r="L285" s="129">
        <v>2427.1799999999998</v>
      </c>
      <c r="M285" s="129">
        <v>0</v>
      </c>
      <c r="N285" s="129">
        <f t="shared" si="4"/>
        <v>2427.1799999999998</v>
      </c>
    </row>
    <row r="286" spans="1:14" x14ac:dyDescent="0.45">
      <c r="A286" s="128" t="s">
        <v>566</v>
      </c>
      <c r="B286" s="129">
        <v>0</v>
      </c>
      <c r="C286" s="129">
        <v>0</v>
      </c>
      <c r="D286" s="129">
        <v>0</v>
      </c>
      <c r="E286" s="129">
        <v>0</v>
      </c>
      <c r="F286" s="129">
        <v>92</v>
      </c>
      <c r="G286" s="129">
        <v>419</v>
      </c>
      <c r="H286" s="129">
        <v>0</v>
      </c>
      <c r="I286" s="129">
        <v>0</v>
      </c>
      <c r="J286" s="129">
        <v>0</v>
      </c>
      <c r="K286" s="129">
        <v>0</v>
      </c>
      <c r="L286" s="129">
        <v>0</v>
      </c>
      <c r="M286" s="129">
        <v>280</v>
      </c>
      <c r="N286" s="129">
        <f t="shared" si="4"/>
        <v>791</v>
      </c>
    </row>
    <row r="287" spans="1:14" x14ac:dyDescent="0.45">
      <c r="A287" s="128" t="s">
        <v>161</v>
      </c>
      <c r="B287" s="129">
        <v>970</v>
      </c>
      <c r="C287" s="129">
        <v>0</v>
      </c>
      <c r="D287" s="129">
        <v>0</v>
      </c>
      <c r="E287" s="129">
        <v>0</v>
      </c>
      <c r="F287" s="129">
        <v>0</v>
      </c>
      <c r="G287" s="129">
        <v>0</v>
      </c>
      <c r="H287" s="129">
        <v>0</v>
      </c>
      <c r="I287" s="129">
        <v>0</v>
      </c>
      <c r="J287" s="129">
        <v>0</v>
      </c>
      <c r="K287" s="129">
        <v>0</v>
      </c>
      <c r="L287" s="129">
        <v>0</v>
      </c>
      <c r="M287" s="129">
        <v>0</v>
      </c>
      <c r="N287" s="129">
        <f t="shared" si="4"/>
        <v>970</v>
      </c>
    </row>
    <row r="288" spans="1:14" x14ac:dyDescent="0.45">
      <c r="A288" s="128" t="s">
        <v>567</v>
      </c>
      <c r="B288" s="129">
        <v>12.4</v>
      </c>
      <c r="C288" s="129">
        <v>0</v>
      </c>
      <c r="D288" s="129">
        <v>0</v>
      </c>
      <c r="E288" s="129">
        <v>0</v>
      </c>
      <c r="F288" s="129">
        <v>0</v>
      </c>
      <c r="G288" s="129">
        <v>21.26</v>
      </c>
      <c r="H288" s="129">
        <v>0</v>
      </c>
      <c r="I288" s="129">
        <v>30</v>
      </c>
      <c r="J288" s="129">
        <v>37.200000000000003</v>
      </c>
      <c r="K288" s="129">
        <v>241.8</v>
      </c>
      <c r="L288" s="129">
        <v>0</v>
      </c>
      <c r="M288" s="129">
        <v>175</v>
      </c>
      <c r="N288" s="129">
        <f t="shared" si="4"/>
        <v>517.66000000000008</v>
      </c>
    </row>
    <row r="289" spans="1:14" x14ac:dyDescent="0.45">
      <c r="A289" s="128" t="s">
        <v>568</v>
      </c>
      <c r="B289" s="129">
        <v>30</v>
      </c>
      <c r="C289" s="129">
        <v>0</v>
      </c>
      <c r="D289" s="129">
        <v>0</v>
      </c>
      <c r="E289" s="129">
        <v>0</v>
      </c>
      <c r="F289" s="129">
        <v>20</v>
      </c>
      <c r="G289" s="129">
        <v>20</v>
      </c>
      <c r="H289" s="129">
        <v>0</v>
      </c>
      <c r="I289" s="129">
        <v>36.799999999999997</v>
      </c>
      <c r="J289" s="129">
        <v>216</v>
      </c>
      <c r="K289" s="129">
        <v>30</v>
      </c>
      <c r="L289" s="129">
        <v>20</v>
      </c>
      <c r="M289" s="129">
        <v>20</v>
      </c>
      <c r="N289" s="129">
        <f t="shared" si="4"/>
        <v>392.8</v>
      </c>
    </row>
    <row r="290" spans="1:14" x14ac:dyDescent="0.45">
      <c r="A290" s="128" t="s">
        <v>569</v>
      </c>
      <c r="B290" s="129">
        <v>0</v>
      </c>
      <c r="C290" s="129">
        <v>0</v>
      </c>
      <c r="D290" s="129">
        <v>0</v>
      </c>
      <c r="E290" s="129">
        <v>0</v>
      </c>
      <c r="F290" s="129">
        <v>733.86</v>
      </c>
      <c r="G290" s="129">
        <v>0</v>
      </c>
      <c r="H290" s="129">
        <v>0</v>
      </c>
      <c r="I290" s="129">
        <v>73.430000000000007</v>
      </c>
      <c r="J290" s="129">
        <v>0</v>
      </c>
      <c r="K290" s="129">
        <v>611</v>
      </c>
      <c r="L290" s="129">
        <v>0</v>
      </c>
      <c r="M290" s="129">
        <v>0</v>
      </c>
      <c r="N290" s="129">
        <f t="shared" si="4"/>
        <v>1418.29</v>
      </c>
    </row>
    <row r="291" spans="1:14" x14ac:dyDescent="0.45">
      <c r="A291" s="128" t="s">
        <v>162</v>
      </c>
      <c r="B291" s="129">
        <v>0</v>
      </c>
      <c r="C291" s="129">
        <v>0</v>
      </c>
      <c r="D291" s="129">
        <v>0</v>
      </c>
      <c r="E291" s="129">
        <v>0</v>
      </c>
      <c r="F291" s="129">
        <v>0</v>
      </c>
      <c r="G291" s="129">
        <v>226.57999999999998</v>
      </c>
      <c r="H291" s="129">
        <v>0</v>
      </c>
      <c r="I291" s="129">
        <v>0</v>
      </c>
      <c r="J291" s="129">
        <v>46.03</v>
      </c>
      <c r="K291" s="129">
        <v>920.21</v>
      </c>
      <c r="L291" s="129">
        <v>337.4</v>
      </c>
      <c r="M291" s="129">
        <v>0</v>
      </c>
      <c r="N291" s="129">
        <f t="shared" si="4"/>
        <v>1530.2200000000003</v>
      </c>
    </row>
    <row r="292" spans="1:14" x14ac:dyDescent="0.45">
      <c r="A292" s="128" t="s">
        <v>163</v>
      </c>
      <c r="B292" s="129">
        <v>160.78</v>
      </c>
      <c r="C292" s="129">
        <v>0</v>
      </c>
      <c r="D292" s="129">
        <v>65</v>
      </c>
      <c r="E292" s="129">
        <v>180</v>
      </c>
      <c r="F292" s="129">
        <v>0</v>
      </c>
      <c r="G292" s="129">
        <v>15.06</v>
      </c>
      <c r="H292" s="129">
        <v>0</v>
      </c>
      <c r="I292" s="129">
        <v>3</v>
      </c>
      <c r="J292" s="129">
        <v>616.91999999999996</v>
      </c>
      <c r="K292" s="129">
        <v>225.34</v>
      </c>
      <c r="L292" s="129">
        <v>1054.24</v>
      </c>
      <c r="M292" s="129">
        <v>0</v>
      </c>
      <c r="N292" s="129">
        <f t="shared" si="4"/>
        <v>2320.34</v>
      </c>
    </row>
    <row r="293" spans="1:14" x14ac:dyDescent="0.45">
      <c r="A293" s="128" t="s">
        <v>570</v>
      </c>
      <c r="B293" s="129">
        <v>21</v>
      </c>
      <c r="C293" s="129">
        <v>0</v>
      </c>
      <c r="D293" s="129">
        <v>170</v>
      </c>
      <c r="E293" s="129">
        <v>0</v>
      </c>
      <c r="F293" s="129">
        <v>0</v>
      </c>
      <c r="G293" s="129">
        <v>8.86</v>
      </c>
      <c r="H293" s="129">
        <v>0</v>
      </c>
      <c r="I293" s="129">
        <v>12.4</v>
      </c>
      <c r="J293" s="129">
        <v>193.6</v>
      </c>
      <c r="K293" s="129">
        <v>213.8</v>
      </c>
      <c r="L293" s="129">
        <v>0</v>
      </c>
      <c r="M293" s="129">
        <v>0</v>
      </c>
      <c r="N293" s="129">
        <f t="shared" si="4"/>
        <v>619.66000000000008</v>
      </c>
    </row>
    <row r="294" spans="1:14" x14ac:dyDescent="0.45">
      <c r="A294" s="128" t="s">
        <v>571</v>
      </c>
      <c r="B294" s="129">
        <v>0</v>
      </c>
      <c r="C294" s="129">
        <v>0</v>
      </c>
      <c r="D294" s="129">
        <v>0</v>
      </c>
      <c r="E294" s="129">
        <v>0</v>
      </c>
      <c r="F294" s="129">
        <v>0</v>
      </c>
      <c r="G294" s="129">
        <v>163.47999999999999</v>
      </c>
      <c r="H294" s="129">
        <v>0</v>
      </c>
      <c r="I294" s="129">
        <v>223.45</v>
      </c>
      <c r="J294" s="129">
        <v>0</v>
      </c>
      <c r="K294" s="129">
        <v>27</v>
      </c>
      <c r="L294" s="129">
        <v>0</v>
      </c>
      <c r="M294" s="129">
        <v>1596.64</v>
      </c>
      <c r="N294" s="129">
        <f t="shared" si="4"/>
        <v>2010.5700000000002</v>
      </c>
    </row>
    <row r="295" spans="1:14" x14ac:dyDescent="0.45">
      <c r="A295" s="128" t="s">
        <v>572</v>
      </c>
      <c r="B295" s="129">
        <v>603</v>
      </c>
      <c r="C295" s="129">
        <v>0</v>
      </c>
      <c r="D295" s="129">
        <v>107.11</v>
      </c>
      <c r="E295" s="129">
        <v>0</v>
      </c>
      <c r="F295" s="129">
        <v>0</v>
      </c>
      <c r="G295" s="129">
        <v>0</v>
      </c>
      <c r="H295" s="129">
        <v>0</v>
      </c>
      <c r="I295" s="129">
        <v>0</v>
      </c>
      <c r="J295" s="129">
        <v>1555.68</v>
      </c>
      <c r="K295" s="129">
        <v>548.91</v>
      </c>
      <c r="L295" s="129">
        <v>37.5</v>
      </c>
      <c r="M295" s="129">
        <v>1726.5</v>
      </c>
      <c r="N295" s="129">
        <f t="shared" si="4"/>
        <v>4578.7</v>
      </c>
    </row>
    <row r="296" spans="1:14" x14ac:dyDescent="0.45">
      <c r="A296" s="128" t="s">
        <v>573</v>
      </c>
      <c r="B296" s="129">
        <v>3987</v>
      </c>
      <c r="C296" s="129">
        <v>0</v>
      </c>
      <c r="D296" s="129">
        <v>0</v>
      </c>
      <c r="E296" s="129">
        <v>0</v>
      </c>
      <c r="F296" s="129">
        <v>149</v>
      </c>
      <c r="G296" s="129">
        <v>7721.85</v>
      </c>
      <c r="H296" s="129">
        <v>21120</v>
      </c>
      <c r="I296" s="129">
        <v>898.56</v>
      </c>
      <c r="J296" s="129">
        <v>720</v>
      </c>
      <c r="K296" s="129">
        <v>5416.37</v>
      </c>
      <c r="L296" s="129">
        <v>4953.22</v>
      </c>
      <c r="M296" s="129">
        <v>20</v>
      </c>
      <c r="N296" s="129">
        <f t="shared" si="4"/>
        <v>44986</v>
      </c>
    </row>
    <row r="297" spans="1:14" x14ac:dyDescent="0.45">
      <c r="A297" s="128" t="s">
        <v>164</v>
      </c>
      <c r="B297" s="129">
        <v>7033.95</v>
      </c>
      <c r="C297" s="129">
        <v>0</v>
      </c>
      <c r="D297" s="129">
        <v>5789.35</v>
      </c>
      <c r="E297" s="129">
        <v>6978.18</v>
      </c>
      <c r="F297" s="129">
        <v>6729.21</v>
      </c>
      <c r="G297" s="129">
        <v>1263.27</v>
      </c>
      <c r="H297" s="129">
        <v>0</v>
      </c>
      <c r="I297" s="129">
        <v>5372.66</v>
      </c>
      <c r="J297" s="129">
        <v>3094.92</v>
      </c>
      <c r="K297" s="129">
        <v>3840.2</v>
      </c>
      <c r="L297" s="129">
        <v>1127.74</v>
      </c>
      <c r="M297" s="129">
        <v>14657.44</v>
      </c>
      <c r="N297" s="129">
        <f t="shared" si="4"/>
        <v>55886.919999999991</v>
      </c>
    </row>
    <row r="298" spans="1:14" x14ac:dyDescent="0.45">
      <c r="A298" s="128" t="s">
        <v>574</v>
      </c>
      <c r="B298" s="129">
        <v>0</v>
      </c>
      <c r="C298" s="129">
        <v>0</v>
      </c>
      <c r="D298" s="129">
        <v>0</v>
      </c>
      <c r="E298" s="129">
        <v>91.49</v>
      </c>
      <c r="F298" s="129">
        <v>0</v>
      </c>
      <c r="G298" s="129">
        <v>45.16</v>
      </c>
      <c r="H298" s="129">
        <v>0</v>
      </c>
      <c r="I298" s="129">
        <v>136.75</v>
      </c>
      <c r="J298" s="129">
        <v>0</v>
      </c>
      <c r="K298" s="129">
        <v>0</v>
      </c>
      <c r="L298" s="129">
        <v>0</v>
      </c>
      <c r="M298" s="129">
        <v>0</v>
      </c>
      <c r="N298" s="129">
        <f t="shared" si="4"/>
        <v>273.39999999999998</v>
      </c>
    </row>
    <row r="299" spans="1:14" x14ac:dyDescent="0.45">
      <c r="A299" s="128" t="s">
        <v>575</v>
      </c>
      <c r="B299" s="129">
        <v>25.55</v>
      </c>
      <c r="C299" s="129">
        <v>0</v>
      </c>
      <c r="D299" s="129">
        <v>0</v>
      </c>
      <c r="E299" s="129">
        <v>0</v>
      </c>
      <c r="F299" s="129">
        <v>0</v>
      </c>
      <c r="G299" s="129">
        <v>0</v>
      </c>
      <c r="H299" s="129">
        <v>0</v>
      </c>
      <c r="I299" s="129">
        <v>0</v>
      </c>
      <c r="J299" s="129">
        <v>1019.78</v>
      </c>
      <c r="K299" s="129">
        <v>223.2</v>
      </c>
      <c r="L299" s="129">
        <v>110.03</v>
      </c>
      <c r="M299" s="129">
        <v>414.74</v>
      </c>
      <c r="N299" s="129">
        <f t="shared" si="4"/>
        <v>1793.3</v>
      </c>
    </row>
    <row r="300" spans="1:14" x14ac:dyDescent="0.45">
      <c r="A300" s="128" t="s">
        <v>576</v>
      </c>
      <c r="B300" s="129">
        <v>0</v>
      </c>
      <c r="C300" s="129">
        <v>0</v>
      </c>
      <c r="D300" s="129">
        <v>239.99</v>
      </c>
      <c r="E300" s="129">
        <v>479</v>
      </c>
      <c r="F300" s="129">
        <v>975</v>
      </c>
      <c r="G300" s="129">
        <v>649</v>
      </c>
      <c r="H300" s="129">
        <v>0</v>
      </c>
      <c r="I300" s="129">
        <v>0</v>
      </c>
      <c r="J300" s="129">
        <v>159.99</v>
      </c>
      <c r="K300" s="129">
        <v>0</v>
      </c>
      <c r="L300" s="129">
        <v>0</v>
      </c>
      <c r="M300" s="129">
        <v>0</v>
      </c>
      <c r="N300" s="129">
        <f t="shared" si="4"/>
        <v>2502.9799999999996</v>
      </c>
    </row>
    <row r="301" spans="1:14" x14ac:dyDescent="0.45">
      <c r="A301" s="128" t="s">
        <v>577</v>
      </c>
      <c r="B301" s="129">
        <v>0</v>
      </c>
      <c r="C301" s="129">
        <v>0</v>
      </c>
      <c r="D301" s="129">
        <v>0</v>
      </c>
      <c r="E301" s="129">
        <v>312</v>
      </c>
      <c r="F301" s="129">
        <v>0</v>
      </c>
      <c r="G301" s="129">
        <v>0</v>
      </c>
      <c r="H301" s="129">
        <v>0</v>
      </c>
      <c r="I301" s="129">
        <v>0</v>
      </c>
      <c r="J301" s="129">
        <v>636</v>
      </c>
      <c r="K301" s="129">
        <v>450.64</v>
      </c>
      <c r="L301" s="129">
        <v>225.32</v>
      </c>
      <c r="M301" s="129">
        <v>1762.0099999999998</v>
      </c>
      <c r="N301" s="129">
        <f t="shared" si="4"/>
        <v>3385.9699999999993</v>
      </c>
    </row>
    <row r="302" spans="1:14" x14ac:dyDescent="0.45">
      <c r="A302" s="128" t="s">
        <v>578</v>
      </c>
      <c r="B302" s="129">
        <v>2118.88</v>
      </c>
      <c r="C302" s="129">
        <v>0</v>
      </c>
      <c r="D302" s="129">
        <v>1671.48</v>
      </c>
      <c r="E302" s="129">
        <v>489.5</v>
      </c>
      <c r="F302" s="129">
        <v>-610.64</v>
      </c>
      <c r="G302" s="129">
        <v>1482.5200000000002</v>
      </c>
      <c r="H302" s="129">
        <v>0</v>
      </c>
      <c r="I302" s="129">
        <v>1472.3200000000002</v>
      </c>
      <c r="J302" s="129">
        <v>1730.52</v>
      </c>
      <c r="K302" s="129">
        <v>1253.4099999999999</v>
      </c>
      <c r="L302" s="129">
        <v>133</v>
      </c>
      <c r="M302" s="129">
        <v>2640.81</v>
      </c>
      <c r="N302" s="129">
        <f t="shared" si="4"/>
        <v>12381.800000000001</v>
      </c>
    </row>
    <row r="303" spans="1:14" x14ac:dyDescent="0.45">
      <c r="A303" s="128" t="s">
        <v>579</v>
      </c>
      <c r="B303" s="129">
        <v>0</v>
      </c>
      <c r="C303" s="129">
        <v>0</v>
      </c>
      <c r="D303" s="129">
        <v>242.5</v>
      </c>
      <c r="E303" s="129">
        <v>1285.3600000000001</v>
      </c>
      <c r="F303" s="129">
        <v>1088.58</v>
      </c>
      <c r="G303" s="129">
        <v>1285.3800000000001</v>
      </c>
      <c r="H303" s="129">
        <v>0</v>
      </c>
      <c r="I303" s="129">
        <v>1196.18</v>
      </c>
      <c r="J303" s="129">
        <v>974.98</v>
      </c>
      <c r="K303" s="129">
        <v>2208.63</v>
      </c>
      <c r="L303" s="129">
        <v>262.39999999999998</v>
      </c>
      <c r="M303" s="129">
        <v>1424.95</v>
      </c>
      <c r="N303" s="129">
        <f t="shared" si="4"/>
        <v>9968.9600000000009</v>
      </c>
    </row>
    <row r="304" spans="1:14" x14ac:dyDescent="0.45">
      <c r="A304" s="128" t="s">
        <v>580</v>
      </c>
      <c r="B304" s="129">
        <v>119.7</v>
      </c>
      <c r="C304" s="129">
        <v>0</v>
      </c>
      <c r="D304" s="129">
        <v>0</v>
      </c>
      <c r="E304" s="129">
        <v>4569</v>
      </c>
      <c r="F304" s="129">
        <v>38</v>
      </c>
      <c r="G304" s="129">
        <v>749</v>
      </c>
      <c r="H304" s="129">
        <v>0</v>
      </c>
      <c r="I304" s="129">
        <v>7595.2</v>
      </c>
      <c r="J304" s="129">
        <v>4561</v>
      </c>
      <c r="K304" s="129">
        <v>99</v>
      </c>
      <c r="L304" s="129">
        <v>135.69999999999999</v>
      </c>
      <c r="M304" s="129">
        <v>99</v>
      </c>
      <c r="N304" s="129">
        <f t="shared" si="4"/>
        <v>17965.600000000002</v>
      </c>
    </row>
    <row r="305" spans="1:14" x14ac:dyDescent="0.45">
      <c r="A305" s="128" t="s">
        <v>165</v>
      </c>
      <c r="B305" s="129">
        <v>883.79</v>
      </c>
      <c r="C305" s="129">
        <v>0</v>
      </c>
      <c r="D305" s="129">
        <v>973.73</v>
      </c>
      <c r="E305" s="129">
        <v>79.650000000000006</v>
      </c>
      <c r="F305" s="129">
        <v>4768.08</v>
      </c>
      <c r="G305" s="129">
        <v>1899.86</v>
      </c>
      <c r="H305" s="129">
        <v>0</v>
      </c>
      <c r="I305" s="129">
        <v>3411.26</v>
      </c>
      <c r="J305" s="129">
        <v>1063.46</v>
      </c>
      <c r="K305" s="129">
        <v>0</v>
      </c>
      <c r="L305" s="129">
        <v>1695</v>
      </c>
      <c r="M305" s="129">
        <v>989.55</v>
      </c>
      <c r="N305" s="129">
        <f t="shared" si="4"/>
        <v>15764.380000000001</v>
      </c>
    </row>
    <row r="306" spans="1:14" x14ac:dyDescent="0.45">
      <c r="A306" s="128" t="s">
        <v>581</v>
      </c>
      <c r="B306" s="129">
        <v>0</v>
      </c>
      <c r="C306" s="129">
        <v>0</v>
      </c>
      <c r="D306" s="129">
        <v>0</v>
      </c>
      <c r="E306" s="129">
        <v>0</v>
      </c>
      <c r="F306" s="129">
        <v>0</v>
      </c>
      <c r="G306" s="129">
        <v>58.27</v>
      </c>
      <c r="H306" s="129">
        <v>0</v>
      </c>
      <c r="I306" s="129">
        <v>0</v>
      </c>
      <c r="J306" s="129">
        <v>0</v>
      </c>
      <c r="K306" s="129">
        <v>0</v>
      </c>
      <c r="L306" s="129">
        <v>0</v>
      </c>
      <c r="M306" s="129">
        <v>0</v>
      </c>
      <c r="N306" s="129">
        <f t="shared" si="4"/>
        <v>58.27</v>
      </c>
    </row>
    <row r="307" spans="1:14" x14ac:dyDescent="0.45">
      <c r="A307" s="128" t="s">
        <v>166</v>
      </c>
      <c r="B307" s="129">
        <v>0</v>
      </c>
      <c r="C307" s="129">
        <v>0</v>
      </c>
      <c r="D307" s="129">
        <v>0</v>
      </c>
      <c r="E307" s="129">
        <v>0</v>
      </c>
      <c r="F307" s="129">
        <v>0</v>
      </c>
      <c r="G307" s="129">
        <v>505.03</v>
      </c>
      <c r="H307" s="129">
        <v>0</v>
      </c>
      <c r="I307" s="129">
        <v>27.9</v>
      </c>
      <c r="J307" s="129">
        <v>6.2</v>
      </c>
      <c r="K307" s="129">
        <v>580.41</v>
      </c>
      <c r="L307" s="129">
        <v>0</v>
      </c>
      <c r="M307" s="129">
        <v>0</v>
      </c>
      <c r="N307" s="129">
        <f t="shared" si="4"/>
        <v>1119.54</v>
      </c>
    </row>
    <row r="308" spans="1:14" x14ac:dyDescent="0.45">
      <c r="A308" s="128" t="s">
        <v>582</v>
      </c>
      <c r="B308" s="129">
        <v>36</v>
      </c>
      <c r="C308" s="129">
        <v>0</v>
      </c>
      <c r="D308" s="129">
        <v>0</v>
      </c>
      <c r="E308" s="129">
        <v>28.8</v>
      </c>
      <c r="F308" s="129">
        <v>117.64</v>
      </c>
      <c r="G308" s="129">
        <v>242.11</v>
      </c>
      <c r="H308" s="129">
        <v>0</v>
      </c>
      <c r="I308" s="129">
        <v>36</v>
      </c>
      <c r="J308" s="129">
        <v>168.24</v>
      </c>
      <c r="K308" s="129">
        <v>36</v>
      </c>
      <c r="L308" s="129">
        <v>36</v>
      </c>
      <c r="M308" s="129">
        <v>1518.59</v>
      </c>
      <c r="N308" s="129">
        <f t="shared" si="4"/>
        <v>2219.38</v>
      </c>
    </row>
    <row r="309" spans="1:14" x14ac:dyDescent="0.45">
      <c r="A309" s="128" t="s">
        <v>583</v>
      </c>
      <c r="B309" s="129">
        <v>218.65</v>
      </c>
      <c r="C309" s="129">
        <v>0</v>
      </c>
      <c r="D309" s="129">
        <v>0</v>
      </c>
      <c r="E309" s="129">
        <v>1172.71</v>
      </c>
      <c r="F309" s="129">
        <v>533.5</v>
      </c>
      <c r="G309" s="129">
        <v>597.43999999999994</v>
      </c>
      <c r="H309" s="129">
        <v>0</v>
      </c>
      <c r="I309" s="129">
        <v>1968.24</v>
      </c>
      <c r="J309" s="129">
        <v>933.1</v>
      </c>
      <c r="K309" s="129">
        <v>1414.8300000000002</v>
      </c>
      <c r="L309" s="129">
        <v>482.31</v>
      </c>
      <c r="M309" s="129">
        <v>256.89999999999998</v>
      </c>
      <c r="N309" s="129">
        <f t="shared" si="4"/>
        <v>7577.68</v>
      </c>
    </row>
    <row r="310" spans="1:14" x14ac:dyDescent="0.45">
      <c r="A310" s="128" t="s">
        <v>584</v>
      </c>
      <c r="B310" s="129">
        <v>0</v>
      </c>
      <c r="C310" s="129">
        <v>0</v>
      </c>
      <c r="D310" s="129">
        <v>0</v>
      </c>
      <c r="E310" s="129">
        <v>387</v>
      </c>
      <c r="F310" s="129">
        <v>613.6</v>
      </c>
      <c r="G310" s="129">
        <v>62.7</v>
      </c>
      <c r="H310" s="129">
        <v>0</v>
      </c>
      <c r="I310" s="129">
        <v>0</v>
      </c>
      <c r="J310" s="129">
        <v>403</v>
      </c>
      <c r="K310" s="129">
        <v>541.91999999999996</v>
      </c>
      <c r="L310" s="129">
        <v>0</v>
      </c>
      <c r="M310" s="129">
        <v>0</v>
      </c>
      <c r="N310" s="129">
        <f t="shared" si="4"/>
        <v>2008.2199999999998</v>
      </c>
    </row>
    <row r="311" spans="1:14" x14ac:dyDescent="0.45">
      <c r="A311" s="128" t="s">
        <v>167</v>
      </c>
      <c r="B311" s="129">
        <v>1890.3000000000002</v>
      </c>
      <c r="C311" s="129">
        <v>0</v>
      </c>
      <c r="D311" s="129">
        <v>0</v>
      </c>
      <c r="E311" s="129">
        <v>49.55</v>
      </c>
      <c r="F311" s="129">
        <v>99.1</v>
      </c>
      <c r="G311" s="129">
        <v>96.63</v>
      </c>
      <c r="H311" s="129">
        <v>0</v>
      </c>
      <c r="I311" s="129">
        <v>94.16</v>
      </c>
      <c r="J311" s="129">
        <v>286.36</v>
      </c>
      <c r="K311" s="129">
        <v>94.16</v>
      </c>
      <c r="L311" s="129">
        <v>94.16</v>
      </c>
      <c r="M311" s="129">
        <v>141.24</v>
      </c>
      <c r="N311" s="129">
        <f t="shared" si="4"/>
        <v>2845.66</v>
      </c>
    </row>
    <row r="312" spans="1:14" x14ac:dyDescent="0.45">
      <c r="A312" s="128" t="s">
        <v>585</v>
      </c>
      <c r="B312" s="129">
        <v>125</v>
      </c>
      <c r="C312" s="129">
        <v>0</v>
      </c>
      <c r="D312" s="129">
        <v>0</v>
      </c>
      <c r="E312" s="129">
        <v>733.79</v>
      </c>
      <c r="F312" s="129">
        <v>59.37</v>
      </c>
      <c r="G312" s="129">
        <v>122.65</v>
      </c>
      <c r="H312" s="129">
        <v>0</v>
      </c>
      <c r="I312" s="129">
        <v>0</v>
      </c>
      <c r="J312" s="129">
        <v>502.14</v>
      </c>
      <c r="K312" s="129">
        <v>290.39999999999998</v>
      </c>
      <c r="L312" s="129">
        <v>-65.25</v>
      </c>
      <c r="M312" s="129">
        <v>0</v>
      </c>
      <c r="N312" s="129">
        <f t="shared" si="4"/>
        <v>1768.1</v>
      </c>
    </row>
    <row r="313" spans="1:14" x14ac:dyDescent="0.45">
      <c r="A313" s="128" t="s">
        <v>586</v>
      </c>
      <c r="B313" s="129">
        <v>0</v>
      </c>
      <c r="C313" s="129">
        <v>0</v>
      </c>
      <c r="D313" s="129">
        <v>0</v>
      </c>
      <c r="E313" s="129">
        <v>0</v>
      </c>
      <c r="F313" s="129">
        <v>0</v>
      </c>
      <c r="G313" s="129">
        <v>0</v>
      </c>
      <c r="H313" s="129">
        <v>0</v>
      </c>
      <c r="I313" s="129">
        <v>176</v>
      </c>
      <c r="J313" s="129">
        <v>300</v>
      </c>
      <c r="K313" s="129">
        <v>110</v>
      </c>
      <c r="L313" s="129">
        <v>0</v>
      </c>
      <c r="M313" s="129">
        <v>0</v>
      </c>
      <c r="N313" s="129">
        <f t="shared" si="4"/>
        <v>586</v>
      </c>
    </row>
    <row r="314" spans="1:14" x14ac:dyDescent="0.45">
      <c r="A314" s="128" t="s">
        <v>587</v>
      </c>
      <c r="B314" s="129">
        <v>0</v>
      </c>
      <c r="C314" s="129">
        <v>0</v>
      </c>
      <c r="D314" s="129">
        <v>0</v>
      </c>
      <c r="E314" s="129">
        <v>159</v>
      </c>
      <c r="F314" s="129">
        <v>83.44</v>
      </c>
      <c r="G314" s="129">
        <v>1268.3</v>
      </c>
      <c r="H314" s="129">
        <v>0</v>
      </c>
      <c r="I314" s="129">
        <v>0</v>
      </c>
      <c r="J314" s="129">
        <v>218.5</v>
      </c>
      <c r="K314" s="129">
        <v>0</v>
      </c>
      <c r="L314" s="129">
        <v>1820.45</v>
      </c>
      <c r="M314" s="129">
        <v>554.98</v>
      </c>
      <c r="N314" s="129">
        <f t="shared" si="4"/>
        <v>4104.67</v>
      </c>
    </row>
    <row r="315" spans="1:14" x14ac:dyDescent="0.45">
      <c r="A315" s="128" t="s">
        <v>168</v>
      </c>
      <c r="B315" s="129">
        <v>0</v>
      </c>
      <c r="C315" s="129">
        <v>0</v>
      </c>
      <c r="D315" s="129">
        <v>0</v>
      </c>
      <c r="E315" s="129">
        <v>-39.26</v>
      </c>
      <c r="F315" s="129">
        <v>341.26</v>
      </c>
      <c r="G315" s="129">
        <v>0</v>
      </c>
      <c r="H315" s="129">
        <v>0</v>
      </c>
      <c r="I315" s="129">
        <v>4917.84</v>
      </c>
      <c r="J315" s="129">
        <v>0</v>
      </c>
      <c r="K315" s="129">
        <v>0</v>
      </c>
      <c r="L315" s="129">
        <v>0</v>
      </c>
      <c r="M315" s="129">
        <v>0</v>
      </c>
      <c r="N315" s="129">
        <f t="shared" si="4"/>
        <v>5219.84</v>
      </c>
    </row>
    <row r="316" spans="1:14" x14ac:dyDescent="0.45">
      <c r="A316" s="128" t="s">
        <v>588</v>
      </c>
      <c r="B316" s="129">
        <v>0</v>
      </c>
      <c r="C316" s="129">
        <v>0</v>
      </c>
      <c r="D316" s="129">
        <v>0</v>
      </c>
      <c r="E316" s="129">
        <v>0</v>
      </c>
      <c r="F316" s="129">
        <v>100</v>
      </c>
      <c r="G316" s="129">
        <v>0</v>
      </c>
      <c r="H316" s="129">
        <v>0</v>
      </c>
      <c r="I316" s="129">
        <v>127.4</v>
      </c>
      <c r="J316" s="129">
        <v>0</v>
      </c>
      <c r="K316" s="129">
        <v>142.19</v>
      </c>
      <c r="L316" s="129">
        <v>339.88</v>
      </c>
      <c r="M316" s="129">
        <v>0</v>
      </c>
      <c r="N316" s="129">
        <f t="shared" si="4"/>
        <v>709.47</v>
      </c>
    </row>
    <row r="317" spans="1:14" x14ac:dyDescent="0.45">
      <c r="A317" s="128" t="s">
        <v>169</v>
      </c>
      <c r="B317" s="129">
        <v>0</v>
      </c>
      <c r="C317" s="129">
        <v>0</v>
      </c>
      <c r="D317" s="129">
        <v>468.25</v>
      </c>
      <c r="E317" s="129">
        <v>63.38</v>
      </c>
      <c r="F317" s="129">
        <v>0</v>
      </c>
      <c r="G317" s="129">
        <v>0</v>
      </c>
      <c r="H317" s="129">
        <v>0</v>
      </c>
      <c r="I317" s="129">
        <v>0</v>
      </c>
      <c r="J317" s="129">
        <v>0</v>
      </c>
      <c r="K317" s="129">
        <v>0</v>
      </c>
      <c r="L317" s="129">
        <v>0</v>
      </c>
      <c r="M317" s="129">
        <v>0</v>
      </c>
      <c r="N317" s="129">
        <f t="shared" si="4"/>
        <v>531.63</v>
      </c>
    </row>
    <row r="318" spans="1:14" x14ac:dyDescent="0.45">
      <c r="A318" s="128" t="s">
        <v>589</v>
      </c>
      <c r="B318" s="129">
        <v>1016</v>
      </c>
      <c r="C318" s="129">
        <v>0</v>
      </c>
      <c r="D318" s="129">
        <v>369.21</v>
      </c>
      <c r="E318" s="129">
        <v>878.95</v>
      </c>
      <c r="F318" s="129">
        <v>5066.12</v>
      </c>
      <c r="G318" s="129">
        <v>1611.29</v>
      </c>
      <c r="H318" s="129">
        <v>0</v>
      </c>
      <c r="I318" s="129">
        <v>792.67</v>
      </c>
      <c r="J318" s="129">
        <v>4307.8900000000003</v>
      </c>
      <c r="K318" s="129">
        <v>0</v>
      </c>
      <c r="L318" s="129">
        <v>1595.1000000000001</v>
      </c>
      <c r="M318" s="129">
        <v>5405.55</v>
      </c>
      <c r="N318" s="129">
        <f t="shared" si="4"/>
        <v>21042.780000000002</v>
      </c>
    </row>
    <row r="319" spans="1:14" x14ac:dyDescent="0.45">
      <c r="A319" s="128" t="s">
        <v>590</v>
      </c>
      <c r="B319" s="129">
        <v>10</v>
      </c>
      <c r="C319" s="129">
        <v>0</v>
      </c>
      <c r="D319" s="129">
        <v>0</v>
      </c>
      <c r="E319" s="129">
        <v>0</v>
      </c>
      <c r="F319" s="129">
        <v>10</v>
      </c>
      <c r="G319" s="129">
        <v>525.29999999999995</v>
      </c>
      <c r="H319" s="129">
        <v>0</v>
      </c>
      <c r="I319" s="129">
        <v>10</v>
      </c>
      <c r="J319" s="129">
        <v>0</v>
      </c>
      <c r="K319" s="129">
        <v>0</v>
      </c>
      <c r="L319" s="129">
        <v>10</v>
      </c>
      <c r="M319" s="129">
        <v>0</v>
      </c>
      <c r="N319" s="129">
        <f t="shared" si="4"/>
        <v>565.29999999999995</v>
      </c>
    </row>
    <row r="320" spans="1:14" x14ac:dyDescent="0.45">
      <c r="A320" s="128" t="s">
        <v>591</v>
      </c>
      <c r="B320" s="129">
        <v>0</v>
      </c>
      <c r="C320" s="129">
        <v>0</v>
      </c>
      <c r="D320" s="129">
        <v>0</v>
      </c>
      <c r="E320" s="129">
        <v>0</v>
      </c>
      <c r="F320" s="129">
        <v>0</v>
      </c>
      <c r="G320" s="129">
        <v>0</v>
      </c>
      <c r="H320" s="129">
        <v>0</v>
      </c>
      <c r="I320" s="129">
        <v>80</v>
      </c>
      <c r="J320" s="129">
        <v>4674.58</v>
      </c>
      <c r="K320" s="129">
        <v>4393.68</v>
      </c>
      <c r="L320" s="129">
        <v>1172.72</v>
      </c>
      <c r="M320" s="129">
        <v>0</v>
      </c>
      <c r="N320" s="129">
        <f t="shared" si="4"/>
        <v>10320.98</v>
      </c>
    </row>
    <row r="321" spans="1:14" x14ac:dyDescent="0.45">
      <c r="A321" s="128" t="s">
        <v>592</v>
      </c>
      <c r="B321" s="129">
        <v>0</v>
      </c>
      <c r="C321" s="129">
        <v>0</v>
      </c>
      <c r="D321" s="129">
        <v>179</v>
      </c>
      <c r="E321" s="129">
        <v>123</v>
      </c>
      <c r="F321" s="129">
        <v>1261</v>
      </c>
      <c r="G321" s="129">
        <v>0</v>
      </c>
      <c r="H321" s="129">
        <v>0</v>
      </c>
      <c r="I321" s="129">
        <v>0</v>
      </c>
      <c r="J321" s="129">
        <v>6.2</v>
      </c>
      <c r="K321" s="129">
        <v>274.60000000000002</v>
      </c>
      <c r="L321" s="129">
        <v>0</v>
      </c>
      <c r="M321" s="129">
        <v>0</v>
      </c>
      <c r="N321" s="129">
        <f t="shared" si="4"/>
        <v>1843.8000000000002</v>
      </c>
    </row>
    <row r="322" spans="1:14" x14ac:dyDescent="0.45">
      <c r="A322" s="128" t="s">
        <v>170</v>
      </c>
      <c r="B322" s="129">
        <v>65.25</v>
      </c>
      <c r="C322" s="129">
        <v>0</v>
      </c>
      <c r="D322" s="129">
        <v>1342</v>
      </c>
      <c r="E322" s="129">
        <v>41.15</v>
      </c>
      <c r="F322" s="129">
        <v>101.00999999999999</v>
      </c>
      <c r="G322" s="129">
        <v>746.15</v>
      </c>
      <c r="H322" s="129">
        <v>0</v>
      </c>
      <c r="I322" s="129">
        <v>1189.3699999999999</v>
      </c>
      <c r="J322" s="129">
        <v>407</v>
      </c>
      <c r="K322" s="129">
        <v>32.950000000000003</v>
      </c>
      <c r="L322" s="129">
        <v>286.64999999999998</v>
      </c>
      <c r="M322" s="129">
        <v>203.03</v>
      </c>
      <c r="N322" s="129">
        <f t="shared" si="4"/>
        <v>4414.5599999999995</v>
      </c>
    </row>
    <row r="323" spans="1:14" x14ac:dyDescent="0.45">
      <c r="A323" s="128" t="s">
        <v>171</v>
      </c>
      <c r="B323" s="129">
        <v>0</v>
      </c>
      <c r="C323" s="129">
        <v>0</v>
      </c>
      <c r="D323" s="129">
        <v>0</v>
      </c>
      <c r="E323" s="129">
        <v>0</v>
      </c>
      <c r="F323" s="129">
        <v>0</v>
      </c>
      <c r="G323" s="129">
        <v>509.5</v>
      </c>
      <c r="H323" s="129">
        <v>0</v>
      </c>
      <c r="I323" s="129">
        <v>1635</v>
      </c>
      <c r="J323" s="129">
        <v>0</v>
      </c>
      <c r="K323" s="129">
        <v>0</v>
      </c>
      <c r="L323" s="129">
        <v>0</v>
      </c>
      <c r="M323" s="129">
        <v>1195.68</v>
      </c>
      <c r="N323" s="129">
        <f t="shared" ref="N323:N386" si="5">SUM(B323:M323)</f>
        <v>3340.1800000000003</v>
      </c>
    </row>
    <row r="324" spans="1:14" x14ac:dyDescent="0.45">
      <c r="A324" s="128" t="s">
        <v>593</v>
      </c>
      <c r="B324" s="129">
        <v>18.899999999999999</v>
      </c>
      <c r="C324" s="129">
        <v>0</v>
      </c>
      <c r="D324" s="129">
        <v>3466.95</v>
      </c>
      <c r="E324" s="129">
        <v>0</v>
      </c>
      <c r="F324" s="129">
        <v>0</v>
      </c>
      <c r="G324" s="129">
        <v>0</v>
      </c>
      <c r="H324" s="129">
        <v>0</v>
      </c>
      <c r="I324" s="129">
        <v>348.2</v>
      </c>
      <c r="J324" s="129">
        <v>0</v>
      </c>
      <c r="K324" s="129">
        <v>381.2</v>
      </c>
      <c r="L324" s="129">
        <v>400.8</v>
      </c>
      <c r="M324" s="129">
        <v>6.9</v>
      </c>
      <c r="N324" s="129">
        <f t="shared" si="5"/>
        <v>4622.95</v>
      </c>
    </row>
    <row r="325" spans="1:14" x14ac:dyDescent="0.45">
      <c r="A325" s="128" t="s">
        <v>173</v>
      </c>
      <c r="B325" s="129">
        <v>1010.6600000000001</v>
      </c>
      <c r="C325" s="129">
        <v>0</v>
      </c>
      <c r="D325" s="129">
        <v>0</v>
      </c>
      <c r="E325" s="129">
        <v>0</v>
      </c>
      <c r="F325" s="129">
        <v>0</v>
      </c>
      <c r="G325" s="129">
        <v>0</v>
      </c>
      <c r="H325" s="129">
        <v>0</v>
      </c>
      <c r="I325" s="129">
        <v>0</v>
      </c>
      <c r="J325" s="129">
        <v>0</v>
      </c>
      <c r="K325" s="129">
        <v>82.19</v>
      </c>
      <c r="L325" s="129">
        <v>296.45999999999998</v>
      </c>
      <c r="M325" s="129">
        <v>345.76</v>
      </c>
      <c r="N325" s="129">
        <f t="shared" si="5"/>
        <v>1735.0700000000002</v>
      </c>
    </row>
    <row r="326" spans="1:14" x14ac:dyDescent="0.45">
      <c r="A326" s="128" t="s">
        <v>594</v>
      </c>
      <c r="B326" s="129">
        <v>0</v>
      </c>
      <c r="C326" s="129">
        <v>0</v>
      </c>
      <c r="D326" s="129">
        <v>0</v>
      </c>
      <c r="E326" s="129">
        <v>0</v>
      </c>
      <c r="F326" s="129">
        <v>0</v>
      </c>
      <c r="G326" s="129">
        <v>0</v>
      </c>
      <c r="H326" s="129">
        <v>0</v>
      </c>
      <c r="I326" s="129">
        <v>0</v>
      </c>
      <c r="J326" s="129">
        <v>0</v>
      </c>
      <c r="K326" s="129">
        <v>0</v>
      </c>
      <c r="L326" s="129">
        <v>0</v>
      </c>
      <c r="M326" s="129">
        <v>0</v>
      </c>
      <c r="N326" s="129">
        <f t="shared" si="5"/>
        <v>0</v>
      </c>
    </row>
    <row r="327" spans="1:14" x14ac:dyDescent="0.45">
      <c r="A327" s="128" t="s">
        <v>595</v>
      </c>
      <c r="B327" s="129">
        <v>0</v>
      </c>
      <c r="C327" s="129">
        <v>0</v>
      </c>
      <c r="D327" s="129">
        <v>0</v>
      </c>
      <c r="E327" s="129">
        <v>0</v>
      </c>
      <c r="F327" s="129">
        <v>0</v>
      </c>
      <c r="G327" s="129">
        <v>65.16</v>
      </c>
      <c r="H327" s="129">
        <v>0</v>
      </c>
      <c r="I327" s="129">
        <v>432.55</v>
      </c>
      <c r="J327" s="129">
        <v>27.59</v>
      </c>
      <c r="K327" s="129">
        <v>0</v>
      </c>
      <c r="L327" s="129">
        <v>29.12</v>
      </c>
      <c r="M327" s="129">
        <v>0</v>
      </c>
      <c r="N327" s="129">
        <f t="shared" si="5"/>
        <v>554.42000000000007</v>
      </c>
    </row>
    <row r="328" spans="1:14" x14ac:dyDescent="0.45">
      <c r="A328" s="128" t="s">
        <v>596</v>
      </c>
      <c r="B328" s="129">
        <v>0</v>
      </c>
      <c r="C328" s="129">
        <v>0</v>
      </c>
      <c r="D328" s="129">
        <v>15.06</v>
      </c>
      <c r="E328" s="129">
        <v>61.75</v>
      </c>
      <c r="F328" s="129">
        <v>0</v>
      </c>
      <c r="G328" s="129">
        <v>0</v>
      </c>
      <c r="H328" s="129">
        <v>0</v>
      </c>
      <c r="I328" s="129">
        <v>0</v>
      </c>
      <c r="J328" s="129">
        <v>18.600000000000001</v>
      </c>
      <c r="K328" s="129">
        <v>0</v>
      </c>
      <c r="L328" s="129">
        <v>0</v>
      </c>
      <c r="M328" s="129">
        <v>120.44</v>
      </c>
      <c r="N328" s="129">
        <f t="shared" si="5"/>
        <v>215.85</v>
      </c>
    </row>
    <row r="329" spans="1:14" x14ac:dyDescent="0.45">
      <c r="A329" s="128" t="s">
        <v>597</v>
      </c>
      <c r="B329" s="129">
        <v>0</v>
      </c>
      <c r="C329" s="129">
        <v>0</v>
      </c>
      <c r="D329" s="129">
        <v>0</v>
      </c>
      <c r="E329" s="129">
        <v>0</v>
      </c>
      <c r="F329" s="129">
        <v>0</v>
      </c>
      <c r="G329" s="129">
        <v>0</v>
      </c>
      <c r="H329" s="129">
        <v>0</v>
      </c>
      <c r="I329" s="129">
        <v>0</v>
      </c>
      <c r="J329" s="129">
        <v>0</v>
      </c>
      <c r="K329" s="129">
        <v>0</v>
      </c>
      <c r="L329" s="129">
        <v>99</v>
      </c>
      <c r="M329" s="129">
        <v>0</v>
      </c>
      <c r="N329" s="129">
        <f t="shared" si="5"/>
        <v>99</v>
      </c>
    </row>
    <row r="330" spans="1:14" x14ac:dyDescent="0.45">
      <c r="A330" s="128" t="s">
        <v>598</v>
      </c>
      <c r="B330" s="129">
        <v>0</v>
      </c>
      <c r="C330" s="129">
        <v>0</v>
      </c>
      <c r="D330" s="129">
        <v>0</v>
      </c>
      <c r="E330" s="129">
        <v>0</v>
      </c>
      <c r="F330" s="129">
        <v>0</v>
      </c>
      <c r="G330" s="129">
        <v>0</v>
      </c>
      <c r="H330" s="129">
        <v>0</v>
      </c>
      <c r="I330" s="129">
        <v>0</v>
      </c>
      <c r="J330" s="129">
        <v>1124.8499999999999</v>
      </c>
      <c r="K330" s="129">
        <v>0</v>
      </c>
      <c r="L330" s="129">
        <v>0</v>
      </c>
      <c r="M330" s="129">
        <v>0</v>
      </c>
      <c r="N330" s="129">
        <f t="shared" si="5"/>
        <v>1124.8499999999999</v>
      </c>
    </row>
    <row r="331" spans="1:14" x14ac:dyDescent="0.45">
      <c r="A331" s="128" t="s">
        <v>599</v>
      </c>
      <c r="B331" s="129">
        <v>20</v>
      </c>
      <c r="C331" s="129">
        <v>0</v>
      </c>
      <c r="D331" s="129">
        <v>0</v>
      </c>
      <c r="E331" s="129">
        <v>1201.49</v>
      </c>
      <c r="F331" s="129">
        <v>20</v>
      </c>
      <c r="G331" s="129">
        <v>421.9</v>
      </c>
      <c r="H331" s="129">
        <v>0</v>
      </c>
      <c r="I331" s="129">
        <v>96.53</v>
      </c>
      <c r="J331" s="129">
        <v>935.31000000000006</v>
      </c>
      <c r="K331" s="129">
        <v>5168.579999999999</v>
      </c>
      <c r="L331" s="129">
        <v>2088.6899999999996</v>
      </c>
      <c r="M331" s="129">
        <v>289.63</v>
      </c>
      <c r="N331" s="129">
        <f t="shared" si="5"/>
        <v>10242.129999999999</v>
      </c>
    </row>
    <row r="332" spans="1:14" x14ac:dyDescent="0.45">
      <c r="A332" s="128" t="s">
        <v>600</v>
      </c>
      <c r="B332" s="129">
        <v>0</v>
      </c>
      <c r="C332" s="129">
        <v>0</v>
      </c>
      <c r="D332" s="129">
        <v>0</v>
      </c>
      <c r="E332" s="129">
        <v>0</v>
      </c>
      <c r="F332" s="129">
        <v>0</v>
      </c>
      <c r="G332" s="129">
        <v>0</v>
      </c>
      <c r="H332" s="129">
        <v>0</v>
      </c>
      <c r="I332" s="129">
        <v>0</v>
      </c>
      <c r="J332" s="129">
        <v>0</v>
      </c>
      <c r="K332" s="129">
        <v>597.35</v>
      </c>
      <c r="L332" s="129">
        <v>0</v>
      </c>
      <c r="M332" s="129">
        <v>0</v>
      </c>
      <c r="N332" s="129">
        <f t="shared" si="5"/>
        <v>597.35</v>
      </c>
    </row>
    <row r="333" spans="1:14" x14ac:dyDescent="0.45">
      <c r="A333" s="128" t="s">
        <v>175</v>
      </c>
      <c r="B333" s="129">
        <v>0</v>
      </c>
      <c r="C333" s="129">
        <v>0</v>
      </c>
      <c r="D333" s="129">
        <v>0</v>
      </c>
      <c r="E333" s="129">
        <v>437.8</v>
      </c>
      <c r="F333" s="129">
        <v>0</v>
      </c>
      <c r="G333" s="129">
        <v>0</v>
      </c>
      <c r="H333" s="129">
        <v>0</v>
      </c>
      <c r="I333" s="129">
        <v>1287.5</v>
      </c>
      <c r="J333" s="129">
        <v>43.74</v>
      </c>
      <c r="K333" s="129">
        <v>0</v>
      </c>
      <c r="L333" s="129">
        <v>0</v>
      </c>
      <c r="M333" s="129">
        <v>0</v>
      </c>
      <c r="N333" s="129">
        <f t="shared" si="5"/>
        <v>1769.04</v>
      </c>
    </row>
    <row r="334" spans="1:14" x14ac:dyDescent="0.45">
      <c r="A334" s="128" t="s">
        <v>601</v>
      </c>
      <c r="B334" s="129">
        <v>0</v>
      </c>
      <c r="C334" s="129">
        <v>0</v>
      </c>
      <c r="D334" s="129">
        <v>0</v>
      </c>
      <c r="E334" s="129">
        <v>0</v>
      </c>
      <c r="F334" s="129">
        <v>0</v>
      </c>
      <c r="G334" s="129">
        <v>0</v>
      </c>
      <c r="H334" s="129">
        <v>0</v>
      </c>
      <c r="I334" s="129">
        <v>20</v>
      </c>
      <c r="J334" s="129">
        <v>0</v>
      </c>
      <c r="K334" s="129">
        <v>0</v>
      </c>
      <c r="L334" s="129">
        <v>0</v>
      </c>
      <c r="M334" s="129">
        <v>0</v>
      </c>
      <c r="N334" s="129">
        <f t="shared" si="5"/>
        <v>20</v>
      </c>
    </row>
    <row r="335" spans="1:14" x14ac:dyDescent="0.45">
      <c r="A335" s="128" t="s">
        <v>602</v>
      </c>
      <c r="B335" s="129">
        <v>0</v>
      </c>
      <c r="C335" s="129">
        <v>0</v>
      </c>
      <c r="D335" s="129">
        <v>0</v>
      </c>
      <c r="E335" s="129">
        <v>0</v>
      </c>
      <c r="F335" s="129">
        <v>0</v>
      </c>
      <c r="G335" s="129">
        <v>0</v>
      </c>
      <c r="H335" s="129">
        <v>0</v>
      </c>
      <c r="I335" s="129">
        <v>483.5</v>
      </c>
      <c r="J335" s="129">
        <v>0</v>
      </c>
      <c r="K335" s="129">
        <v>0</v>
      </c>
      <c r="L335" s="129">
        <v>0</v>
      </c>
      <c r="M335" s="129">
        <v>0</v>
      </c>
      <c r="N335" s="129">
        <f t="shared" si="5"/>
        <v>483.5</v>
      </c>
    </row>
    <row r="336" spans="1:14" x14ac:dyDescent="0.45">
      <c r="A336" s="128" t="s">
        <v>176</v>
      </c>
      <c r="B336" s="129">
        <v>272.69</v>
      </c>
      <c r="C336" s="129">
        <v>0</v>
      </c>
      <c r="D336" s="129">
        <v>0</v>
      </c>
      <c r="E336" s="129">
        <v>61</v>
      </c>
      <c r="F336" s="129">
        <v>193.81</v>
      </c>
      <c r="G336" s="129">
        <v>294.82</v>
      </c>
      <c r="H336" s="129">
        <v>0</v>
      </c>
      <c r="I336" s="129">
        <v>1763.88</v>
      </c>
      <c r="J336" s="129">
        <v>1392.44</v>
      </c>
      <c r="K336" s="129">
        <v>1444.6</v>
      </c>
      <c r="L336" s="129">
        <v>0</v>
      </c>
      <c r="M336" s="129">
        <v>236.95</v>
      </c>
      <c r="N336" s="129">
        <f t="shared" si="5"/>
        <v>5660.19</v>
      </c>
    </row>
    <row r="337" spans="1:14" x14ac:dyDescent="0.45">
      <c r="A337" s="128" t="s">
        <v>177</v>
      </c>
      <c r="B337" s="129">
        <v>0</v>
      </c>
      <c r="C337" s="129">
        <v>0</v>
      </c>
      <c r="D337" s="129">
        <v>0</v>
      </c>
      <c r="E337" s="129">
        <v>287.5</v>
      </c>
      <c r="F337" s="129">
        <v>338.95</v>
      </c>
      <c r="G337" s="129">
        <v>179.56</v>
      </c>
      <c r="H337" s="129">
        <v>0</v>
      </c>
      <c r="I337" s="129">
        <v>1018.0200000000001</v>
      </c>
      <c r="J337" s="129">
        <v>555.88</v>
      </c>
      <c r="K337" s="129">
        <v>0</v>
      </c>
      <c r="L337" s="129">
        <v>164.57</v>
      </c>
      <c r="M337" s="129">
        <v>2188.46</v>
      </c>
      <c r="N337" s="129">
        <f t="shared" si="5"/>
        <v>4732.9400000000005</v>
      </c>
    </row>
    <row r="338" spans="1:14" x14ac:dyDescent="0.45">
      <c r="A338" s="128" t="s">
        <v>603</v>
      </c>
      <c r="B338" s="129">
        <v>205.82</v>
      </c>
      <c r="C338" s="129">
        <v>0</v>
      </c>
      <c r="D338" s="129">
        <v>362.1</v>
      </c>
      <c r="E338" s="129">
        <v>256.97000000000003</v>
      </c>
      <c r="F338" s="129">
        <v>1243.6300000000001</v>
      </c>
      <c r="G338" s="129">
        <v>199.2</v>
      </c>
      <c r="H338" s="129">
        <v>0</v>
      </c>
      <c r="I338" s="129">
        <v>761.68</v>
      </c>
      <c r="J338" s="129">
        <v>465.44</v>
      </c>
      <c r="K338" s="129">
        <v>202.82</v>
      </c>
      <c r="L338" s="129">
        <v>1062.97</v>
      </c>
      <c r="M338" s="129">
        <v>1909.73</v>
      </c>
      <c r="N338" s="129">
        <f t="shared" si="5"/>
        <v>6670.3600000000006</v>
      </c>
    </row>
    <row r="339" spans="1:14" x14ac:dyDescent="0.45">
      <c r="A339" s="128" t="s">
        <v>178</v>
      </c>
      <c r="B339" s="129">
        <v>0</v>
      </c>
      <c r="C339" s="129">
        <v>0</v>
      </c>
      <c r="D339" s="129">
        <v>844.58</v>
      </c>
      <c r="E339" s="129">
        <v>179.98000000000002</v>
      </c>
      <c r="F339" s="129">
        <v>3928.04</v>
      </c>
      <c r="G339" s="129">
        <v>240.78</v>
      </c>
      <c r="H339" s="129">
        <v>0</v>
      </c>
      <c r="I339" s="129">
        <v>178.53</v>
      </c>
      <c r="J339" s="129">
        <v>925.47</v>
      </c>
      <c r="K339" s="129">
        <v>1482.04</v>
      </c>
      <c r="L339" s="129">
        <v>5579.18</v>
      </c>
      <c r="M339" s="129">
        <v>0</v>
      </c>
      <c r="N339" s="129">
        <f t="shared" si="5"/>
        <v>13358.6</v>
      </c>
    </row>
    <row r="340" spans="1:14" x14ac:dyDescent="0.45">
      <c r="A340" s="128" t="s">
        <v>604</v>
      </c>
      <c r="B340" s="129">
        <v>202.08</v>
      </c>
      <c r="C340" s="129">
        <v>0</v>
      </c>
      <c r="D340" s="129">
        <v>0</v>
      </c>
      <c r="E340" s="129">
        <v>0</v>
      </c>
      <c r="F340" s="129">
        <v>1187.95</v>
      </c>
      <c r="G340" s="129">
        <v>159.69999999999999</v>
      </c>
      <c r="H340" s="129">
        <v>0</v>
      </c>
      <c r="I340" s="129">
        <v>187.25</v>
      </c>
      <c r="J340" s="129">
        <v>377.99</v>
      </c>
      <c r="K340" s="129">
        <v>1154.32</v>
      </c>
      <c r="L340" s="129">
        <v>2012.51</v>
      </c>
      <c r="M340" s="129">
        <v>60.6</v>
      </c>
      <c r="N340" s="129">
        <f t="shared" si="5"/>
        <v>5342.4000000000005</v>
      </c>
    </row>
    <row r="341" spans="1:14" x14ac:dyDescent="0.45">
      <c r="A341" s="128" t="s">
        <v>179</v>
      </c>
      <c r="B341" s="129">
        <v>0</v>
      </c>
      <c r="C341" s="129">
        <v>0</v>
      </c>
      <c r="D341" s="129">
        <v>0</v>
      </c>
      <c r="E341" s="129">
        <v>0</v>
      </c>
      <c r="F341" s="129">
        <v>770.46</v>
      </c>
      <c r="G341" s="129">
        <v>0</v>
      </c>
      <c r="H341" s="129">
        <v>0</v>
      </c>
      <c r="I341" s="129">
        <v>718.75</v>
      </c>
      <c r="J341" s="129">
        <v>0</v>
      </c>
      <c r="K341" s="129">
        <v>34.5</v>
      </c>
      <c r="L341" s="129">
        <v>0</v>
      </c>
      <c r="M341" s="129">
        <v>0</v>
      </c>
      <c r="N341" s="129">
        <f t="shared" si="5"/>
        <v>1523.71</v>
      </c>
    </row>
    <row r="342" spans="1:14" x14ac:dyDescent="0.45">
      <c r="A342" s="128" t="s">
        <v>605</v>
      </c>
      <c r="B342" s="129">
        <v>136.46</v>
      </c>
      <c r="C342" s="129">
        <v>0</v>
      </c>
      <c r="D342" s="129">
        <v>298.75</v>
      </c>
      <c r="E342" s="129">
        <v>39</v>
      </c>
      <c r="F342" s="129">
        <v>0</v>
      </c>
      <c r="G342" s="129">
        <v>256</v>
      </c>
      <c r="H342" s="129">
        <v>0</v>
      </c>
      <c r="I342" s="129">
        <v>215.1</v>
      </c>
      <c r="J342" s="129">
        <v>3838.16</v>
      </c>
      <c r="K342" s="129">
        <v>636.4</v>
      </c>
      <c r="L342" s="129">
        <v>610.59</v>
      </c>
      <c r="M342" s="129">
        <v>563.05999999999995</v>
      </c>
      <c r="N342" s="129">
        <f t="shared" si="5"/>
        <v>6593.52</v>
      </c>
    </row>
    <row r="343" spans="1:14" x14ac:dyDescent="0.45">
      <c r="A343" s="128" t="s">
        <v>606</v>
      </c>
      <c r="B343" s="129">
        <v>0</v>
      </c>
      <c r="C343" s="129">
        <v>0</v>
      </c>
      <c r="D343" s="129">
        <v>0</v>
      </c>
      <c r="E343" s="129">
        <v>37.799999999999997</v>
      </c>
      <c r="F343" s="129">
        <v>956.66</v>
      </c>
      <c r="G343" s="129">
        <v>15</v>
      </c>
      <c r="H343" s="129">
        <v>0</v>
      </c>
      <c r="I343" s="129">
        <v>461.8</v>
      </c>
      <c r="J343" s="129">
        <v>12.4</v>
      </c>
      <c r="K343" s="129">
        <v>0</v>
      </c>
      <c r="L343" s="129">
        <v>49</v>
      </c>
      <c r="M343" s="129">
        <v>0</v>
      </c>
      <c r="N343" s="129">
        <f t="shared" si="5"/>
        <v>1532.66</v>
      </c>
    </row>
    <row r="344" spans="1:14" x14ac:dyDescent="0.45">
      <c r="A344" s="128" t="s">
        <v>607</v>
      </c>
      <c r="B344" s="129">
        <v>0</v>
      </c>
      <c r="C344" s="129">
        <v>0</v>
      </c>
      <c r="D344" s="129">
        <v>0</v>
      </c>
      <c r="E344" s="129">
        <v>0</v>
      </c>
      <c r="F344" s="129">
        <v>0</v>
      </c>
      <c r="G344" s="129">
        <v>450</v>
      </c>
      <c r="H344" s="129">
        <v>0</v>
      </c>
      <c r="I344" s="129">
        <v>0</v>
      </c>
      <c r="J344" s="129">
        <v>0</v>
      </c>
      <c r="K344" s="129">
        <v>0</v>
      </c>
      <c r="L344" s="129">
        <v>0</v>
      </c>
      <c r="M344" s="129">
        <v>0</v>
      </c>
      <c r="N344" s="129">
        <f t="shared" si="5"/>
        <v>450</v>
      </c>
    </row>
    <row r="345" spans="1:14" x14ac:dyDescent="0.45">
      <c r="A345" s="128" t="s">
        <v>180</v>
      </c>
      <c r="B345" s="129">
        <v>0</v>
      </c>
      <c r="C345" s="129">
        <v>0</v>
      </c>
      <c r="D345" s="129">
        <v>0</v>
      </c>
      <c r="E345" s="129">
        <v>0</v>
      </c>
      <c r="F345" s="129">
        <v>0</v>
      </c>
      <c r="G345" s="129">
        <v>0</v>
      </c>
      <c r="H345" s="129">
        <v>0</v>
      </c>
      <c r="I345" s="129">
        <v>0</v>
      </c>
      <c r="J345" s="129">
        <v>0</v>
      </c>
      <c r="K345" s="129">
        <v>0</v>
      </c>
      <c r="L345" s="129">
        <v>0</v>
      </c>
      <c r="M345" s="129">
        <v>1628.9</v>
      </c>
      <c r="N345" s="129">
        <f t="shared" si="5"/>
        <v>1628.9</v>
      </c>
    </row>
    <row r="346" spans="1:14" x14ac:dyDescent="0.45">
      <c r="A346" s="128" t="s">
        <v>182</v>
      </c>
      <c r="B346" s="129">
        <v>6405</v>
      </c>
      <c r="C346" s="129">
        <v>0</v>
      </c>
      <c r="D346" s="129">
        <v>0</v>
      </c>
      <c r="E346" s="129">
        <v>2652.45</v>
      </c>
      <c r="F346" s="129">
        <v>0</v>
      </c>
      <c r="G346" s="129">
        <v>149.76</v>
      </c>
      <c r="H346" s="129">
        <v>0</v>
      </c>
      <c r="I346" s="129">
        <v>1548.48</v>
      </c>
      <c r="J346" s="129">
        <v>867.95</v>
      </c>
      <c r="K346" s="129">
        <v>152.66999999999999</v>
      </c>
      <c r="L346" s="129">
        <v>711.21</v>
      </c>
      <c r="M346" s="129">
        <v>0</v>
      </c>
      <c r="N346" s="129">
        <f t="shared" si="5"/>
        <v>12487.52</v>
      </c>
    </row>
    <row r="347" spans="1:14" x14ac:dyDescent="0.45">
      <c r="A347" s="128" t="s">
        <v>183</v>
      </c>
      <c r="B347" s="129">
        <v>216.99</v>
      </c>
      <c r="C347" s="129">
        <v>0</v>
      </c>
      <c r="D347" s="129">
        <v>19.989999999999998</v>
      </c>
      <c r="E347" s="129">
        <v>64.61</v>
      </c>
      <c r="F347" s="129">
        <v>5983.49</v>
      </c>
      <c r="G347" s="129">
        <v>310.44</v>
      </c>
      <c r="H347" s="129">
        <v>0</v>
      </c>
      <c r="I347" s="129">
        <v>214.99</v>
      </c>
      <c r="J347" s="129">
        <v>2871.7099999999996</v>
      </c>
      <c r="K347" s="129">
        <v>1215.24</v>
      </c>
      <c r="L347" s="129">
        <v>1513.76</v>
      </c>
      <c r="M347" s="129">
        <v>831.09</v>
      </c>
      <c r="N347" s="129">
        <f t="shared" si="5"/>
        <v>13242.31</v>
      </c>
    </row>
    <row r="348" spans="1:14" x14ac:dyDescent="0.45">
      <c r="A348" s="128" t="s">
        <v>608</v>
      </c>
      <c r="B348" s="129">
        <v>0</v>
      </c>
      <c r="C348" s="129">
        <v>0</v>
      </c>
      <c r="D348" s="129">
        <v>935.1</v>
      </c>
      <c r="E348" s="129">
        <v>0</v>
      </c>
      <c r="F348" s="129">
        <v>3152.99</v>
      </c>
      <c r="G348" s="129">
        <v>7447.07</v>
      </c>
      <c r="H348" s="129">
        <v>14999.99</v>
      </c>
      <c r="I348" s="129">
        <v>86</v>
      </c>
      <c r="J348" s="129">
        <v>1407.45</v>
      </c>
      <c r="K348" s="129">
        <v>5603.62</v>
      </c>
      <c r="L348" s="129">
        <v>3001.64</v>
      </c>
      <c r="M348" s="129">
        <v>821.7</v>
      </c>
      <c r="N348" s="129">
        <f t="shared" si="5"/>
        <v>37455.56</v>
      </c>
    </row>
    <row r="349" spans="1:14" x14ac:dyDescent="0.45">
      <c r="A349" s="128" t="s">
        <v>609</v>
      </c>
      <c r="B349" s="129">
        <v>1327.19</v>
      </c>
      <c r="C349" s="129">
        <v>0</v>
      </c>
      <c r="D349" s="129">
        <v>66.25</v>
      </c>
      <c r="E349" s="129">
        <v>325.16000000000003</v>
      </c>
      <c r="F349" s="129">
        <v>237.4</v>
      </c>
      <c r="G349" s="129">
        <v>3083.37</v>
      </c>
      <c r="H349" s="129">
        <v>0</v>
      </c>
      <c r="I349" s="129">
        <v>900</v>
      </c>
      <c r="J349" s="129">
        <v>590.64</v>
      </c>
      <c r="K349" s="129">
        <v>1129.21</v>
      </c>
      <c r="L349" s="129">
        <v>598</v>
      </c>
      <c r="M349" s="129">
        <v>921.2</v>
      </c>
      <c r="N349" s="129">
        <f t="shared" si="5"/>
        <v>9178.4200000000019</v>
      </c>
    </row>
    <row r="350" spans="1:14" x14ac:dyDescent="0.45">
      <c r="A350" s="128" t="s">
        <v>610</v>
      </c>
      <c r="B350" s="129">
        <v>0</v>
      </c>
      <c r="C350" s="129">
        <v>0</v>
      </c>
      <c r="D350" s="129">
        <v>0</v>
      </c>
      <c r="E350" s="129">
        <v>0</v>
      </c>
      <c r="F350" s="129">
        <v>0</v>
      </c>
      <c r="G350" s="129">
        <v>0</v>
      </c>
      <c r="H350" s="129">
        <v>0</v>
      </c>
      <c r="I350" s="129">
        <v>0</v>
      </c>
      <c r="J350" s="129">
        <v>0</v>
      </c>
      <c r="K350" s="129">
        <v>230</v>
      </c>
      <c r="L350" s="129">
        <v>666.33999999999992</v>
      </c>
      <c r="M350" s="129">
        <v>0</v>
      </c>
      <c r="N350" s="129">
        <f t="shared" si="5"/>
        <v>896.33999999999992</v>
      </c>
    </row>
    <row r="351" spans="1:14" x14ac:dyDescent="0.45">
      <c r="A351" s="128" t="s">
        <v>611</v>
      </c>
      <c r="B351" s="129">
        <v>930.9</v>
      </c>
      <c r="C351" s="129">
        <v>0</v>
      </c>
      <c r="D351" s="129">
        <v>64</v>
      </c>
      <c r="E351" s="129">
        <v>866.16</v>
      </c>
      <c r="F351" s="129">
        <v>1637.1999999999998</v>
      </c>
      <c r="G351" s="129">
        <v>1588.68</v>
      </c>
      <c r="H351" s="129">
        <v>0</v>
      </c>
      <c r="I351" s="129">
        <v>455</v>
      </c>
      <c r="J351" s="129">
        <v>364</v>
      </c>
      <c r="K351" s="129">
        <v>373.9</v>
      </c>
      <c r="L351" s="129">
        <v>1285.81</v>
      </c>
      <c r="M351" s="129">
        <v>331.59999999999997</v>
      </c>
      <c r="N351" s="129">
        <f t="shared" si="5"/>
        <v>7897.25</v>
      </c>
    </row>
    <row r="352" spans="1:14" x14ac:dyDescent="0.45">
      <c r="A352" s="128" t="s">
        <v>612</v>
      </c>
      <c r="B352" s="129">
        <v>2105.7399999999998</v>
      </c>
      <c r="C352" s="129">
        <v>0</v>
      </c>
      <c r="D352" s="129">
        <v>21.51</v>
      </c>
      <c r="E352" s="129">
        <v>3907.55</v>
      </c>
      <c r="F352" s="129">
        <v>396.15</v>
      </c>
      <c r="G352" s="129">
        <v>237</v>
      </c>
      <c r="H352" s="129">
        <v>0</v>
      </c>
      <c r="I352" s="129">
        <v>0</v>
      </c>
      <c r="J352" s="129">
        <v>0</v>
      </c>
      <c r="K352" s="129">
        <v>0</v>
      </c>
      <c r="L352" s="129">
        <v>0</v>
      </c>
      <c r="M352" s="129">
        <v>0</v>
      </c>
      <c r="N352" s="129">
        <f t="shared" si="5"/>
        <v>6667.95</v>
      </c>
    </row>
    <row r="353" spans="1:14" x14ac:dyDescent="0.45">
      <c r="A353" s="128" t="s">
        <v>613</v>
      </c>
      <c r="B353" s="129">
        <v>1169.71</v>
      </c>
      <c r="C353" s="129">
        <v>0</v>
      </c>
      <c r="D353" s="129">
        <v>0</v>
      </c>
      <c r="E353" s="129">
        <v>0</v>
      </c>
      <c r="F353" s="129">
        <v>1878.77</v>
      </c>
      <c r="G353" s="129">
        <v>2075.9899999999998</v>
      </c>
      <c r="H353" s="129">
        <v>0</v>
      </c>
      <c r="I353" s="129">
        <v>131.97999999999999</v>
      </c>
      <c r="J353" s="129">
        <v>240.34</v>
      </c>
      <c r="K353" s="129">
        <v>2211.4700000000003</v>
      </c>
      <c r="L353" s="129">
        <v>0</v>
      </c>
      <c r="M353" s="129">
        <v>160.08000000000001</v>
      </c>
      <c r="N353" s="129">
        <f t="shared" si="5"/>
        <v>7868.3399999999992</v>
      </c>
    </row>
    <row r="354" spans="1:14" x14ac:dyDescent="0.45">
      <c r="A354" s="128" t="s">
        <v>614</v>
      </c>
      <c r="B354" s="129">
        <v>750</v>
      </c>
      <c r="C354" s="129">
        <v>0</v>
      </c>
      <c r="D354" s="129">
        <v>0</v>
      </c>
      <c r="E354" s="129">
        <v>0</v>
      </c>
      <c r="F354" s="129">
        <v>0</v>
      </c>
      <c r="G354" s="129">
        <v>0</v>
      </c>
      <c r="H354" s="129">
        <v>0</v>
      </c>
      <c r="I354" s="129">
        <v>0</v>
      </c>
      <c r="J354" s="129">
        <v>0</v>
      </c>
      <c r="K354" s="129">
        <v>1451.08</v>
      </c>
      <c r="L354" s="129">
        <v>0</v>
      </c>
      <c r="M354" s="129">
        <v>0</v>
      </c>
      <c r="N354" s="129">
        <f t="shared" si="5"/>
        <v>2201.08</v>
      </c>
    </row>
    <row r="355" spans="1:14" x14ac:dyDescent="0.45">
      <c r="A355" s="128" t="s">
        <v>615</v>
      </c>
      <c r="B355" s="129">
        <v>534.52</v>
      </c>
      <c r="C355" s="129">
        <v>0</v>
      </c>
      <c r="D355" s="129">
        <v>2368.15</v>
      </c>
      <c r="E355" s="129">
        <v>6691.6</v>
      </c>
      <c r="F355" s="129">
        <v>0</v>
      </c>
      <c r="G355" s="129">
        <v>0</v>
      </c>
      <c r="H355" s="129">
        <v>0</v>
      </c>
      <c r="I355" s="129">
        <v>989.1</v>
      </c>
      <c r="J355" s="129">
        <v>652</v>
      </c>
      <c r="K355" s="129">
        <v>0</v>
      </c>
      <c r="L355" s="129">
        <v>3843.72</v>
      </c>
      <c r="M355" s="129">
        <v>4069.54</v>
      </c>
      <c r="N355" s="129">
        <f t="shared" si="5"/>
        <v>19148.63</v>
      </c>
    </row>
    <row r="356" spans="1:14" x14ac:dyDescent="0.45">
      <c r="A356" s="128" t="s">
        <v>616</v>
      </c>
      <c r="B356" s="129">
        <v>0</v>
      </c>
      <c r="C356" s="129">
        <v>0</v>
      </c>
      <c r="D356" s="129">
        <v>0</v>
      </c>
      <c r="E356" s="129">
        <v>1402.3400000000001</v>
      </c>
      <c r="F356" s="129">
        <v>4708</v>
      </c>
      <c r="G356" s="129">
        <v>893.75</v>
      </c>
      <c r="H356" s="129">
        <v>0</v>
      </c>
      <c r="I356" s="129">
        <v>7167</v>
      </c>
      <c r="J356" s="129">
        <v>2012</v>
      </c>
      <c r="K356" s="129">
        <v>0</v>
      </c>
      <c r="L356" s="129">
        <v>252</v>
      </c>
      <c r="M356" s="129">
        <v>8411</v>
      </c>
      <c r="N356" s="129">
        <f t="shared" si="5"/>
        <v>24846.09</v>
      </c>
    </row>
    <row r="357" spans="1:14" x14ac:dyDescent="0.45">
      <c r="A357" s="128" t="s">
        <v>617</v>
      </c>
      <c r="B357" s="129">
        <v>0</v>
      </c>
      <c r="C357" s="129">
        <v>0</v>
      </c>
      <c r="D357" s="129">
        <v>0</v>
      </c>
      <c r="E357" s="129">
        <v>0</v>
      </c>
      <c r="F357" s="129">
        <v>0</v>
      </c>
      <c r="G357" s="129">
        <v>147.69</v>
      </c>
      <c r="H357" s="129">
        <v>0</v>
      </c>
      <c r="I357" s="129">
        <v>0</v>
      </c>
      <c r="J357" s="129">
        <v>83</v>
      </c>
      <c r="K357" s="129">
        <v>0</v>
      </c>
      <c r="L357" s="129">
        <v>24</v>
      </c>
      <c r="M357" s="129">
        <v>0</v>
      </c>
      <c r="N357" s="129">
        <f t="shared" si="5"/>
        <v>254.69</v>
      </c>
    </row>
    <row r="358" spans="1:14" x14ac:dyDescent="0.45">
      <c r="A358" s="128" t="s">
        <v>184</v>
      </c>
      <c r="B358" s="129">
        <v>744</v>
      </c>
      <c r="C358" s="129">
        <v>0</v>
      </c>
      <c r="D358" s="129">
        <v>0</v>
      </c>
      <c r="E358" s="129">
        <v>300</v>
      </c>
      <c r="F358" s="129">
        <v>360</v>
      </c>
      <c r="G358" s="129">
        <v>160.42000000000002</v>
      </c>
      <c r="H358" s="129">
        <v>0</v>
      </c>
      <c r="I358" s="129">
        <v>45</v>
      </c>
      <c r="J358" s="129">
        <v>380</v>
      </c>
      <c r="K358" s="129">
        <v>45</v>
      </c>
      <c r="L358" s="129">
        <v>100</v>
      </c>
      <c r="M358" s="129">
        <v>920</v>
      </c>
      <c r="N358" s="129">
        <f t="shared" si="5"/>
        <v>3054.42</v>
      </c>
    </row>
    <row r="359" spans="1:14" x14ac:dyDescent="0.45">
      <c r="A359" s="128" t="s">
        <v>618</v>
      </c>
      <c r="B359" s="129">
        <v>0</v>
      </c>
      <c r="C359" s="129">
        <v>0</v>
      </c>
      <c r="D359" s="129">
        <v>0</v>
      </c>
      <c r="E359" s="129">
        <v>0</v>
      </c>
      <c r="F359" s="129">
        <v>0</v>
      </c>
      <c r="G359" s="129">
        <v>65.180000000000007</v>
      </c>
      <c r="H359" s="129">
        <v>0</v>
      </c>
      <c r="I359" s="129">
        <v>0</v>
      </c>
      <c r="J359" s="129">
        <v>0</v>
      </c>
      <c r="K359" s="129">
        <v>313.60000000000002</v>
      </c>
      <c r="L359" s="129">
        <v>0</v>
      </c>
      <c r="M359" s="129">
        <v>0</v>
      </c>
      <c r="N359" s="129">
        <f t="shared" si="5"/>
        <v>378.78000000000003</v>
      </c>
    </row>
    <row r="360" spans="1:14" x14ac:dyDescent="0.45">
      <c r="A360" s="128" t="s">
        <v>619</v>
      </c>
      <c r="B360" s="129">
        <v>0</v>
      </c>
      <c r="C360" s="129">
        <v>0</v>
      </c>
      <c r="D360" s="129">
        <v>0</v>
      </c>
      <c r="E360" s="129">
        <v>198.15</v>
      </c>
      <c r="F360" s="129">
        <v>342.57</v>
      </c>
      <c r="G360" s="129">
        <v>502.83</v>
      </c>
      <c r="H360" s="129">
        <v>0</v>
      </c>
      <c r="I360" s="129">
        <v>136.44</v>
      </c>
      <c r="J360" s="129">
        <v>478.03000000000003</v>
      </c>
      <c r="K360" s="129">
        <v>0</v>
      </c>
      <c r="L360" s="129">
        <v>0</v>
      </c>
      <c r="M360" s="129">
        <v>0</v>
      </c>
      <c r="N360" s="129">
        <f t="shared" si="5"/>
        <v>1658.02</v>
      </c>
    </row>
    <row r="361" spans="1:14" x14ac:dyDescent="0.45">
      <c r="A361" s="128" t="s">
        <v>620</v>
      </c>
      <c r="B361" s="129">
        <v>0</v>
      </c>
      <c r="C361" s="129">
        <v>0</v>
      </c>
      <c r="D361" s="129">
        <v>0</v>
      </c>
      <c r="E361" s="129">
        <v>0</v>
      </c>
      <c r="F361" s="129">
        <v>0</v>
      </c>
      <c r="G361" s="129">
        <v>1589.59</v>
      </c>
      <c r="H361" s="129">
        <v>0</v>
      </c>
      <c r="I361" s="129">
        <v>0</v>
      </c>
      <c r="J361" s="129">
        <v>0</v>
      </c>
      <c r="K361" s="129">
        <v>389.01</v>
      </c>
      <c r="L361" s="129">
        <v>0</v>
      </c>
      <c r="M361" s="129">
        <v>0</v>
      </c>
      <c r="N361" s="129">
        <f t="shared" si="5"/>
        <v>1978.6</v>
      </c>
    </row>
    <row r="362" spans="1:14" x14ac:dyDescent="0.45">
      <c r="A362" s="128" t="s">
        <v>621</v>
      </c>
      <c r="B362" s="129">
        <v>4132.74</v>
      </c>
      <c r="C362" s="129">
        <v>0</v>
      </c>
      <c r="D362" s="129">
        <v>1642.75</v>
      </c>
      <c r="E362" s="129">
        <v>319.05</v>
      </c>
      <c r="F362" s="129">
        <v>1743.4699999999998</v>
      </c>
      <c r="G362" s="129">
        <v>68.150000000000006</v>
      </c>
      <c r="H362" s="129">
        <v>0</v>
      </c>
      <c r="I362" s="129">
        <v>0</v>
      </c>
      <c r="J362" s="129">
        <v>0</v>
      </c>
      <c r="K362" s="129">
        <v>206.49</v>
      </c>
      <c r="L362" s="129">
        <v>6178.37</v>
      </c>
      <c r="M362" s="129">
        <v>1527.01</v>
      </c>
      <c r="N362" s="129">
        <f t="shared" si="5"/>
        <v>15818.03</v>
      </c>
    </row>
    <row r="363" spans="1:14" x14ac:dyDescent="0.45">
      <c r="A363" s="128" t="s">
        <v>622</v>
      </c>
      <c r="B363" s="129">
        <v>0</v>
      </c>
      <c r="C363" s="129">
        <v>0</v>
      </c>
      <c r="D363" s="129">
        <v>0</v>
      </c>
      <c r="E363" s="129">
        <v>0</v>
      </c>
      <c r="F363" s="129">
        <v>1154.9000000000001</v>
      </c>
      <c r="G363" s="129">
        <v>1716.8</v>
      </c>
      <c r="H363" s="129">
        <v>0</v>
      </c>
      <c r="I363" s="129">
        <v>959.25</v>
      </c>
      <c r="J363" s="129">
        <v>415.31</v>
      </c>
      <c r="K363" s="129">
        <v>2837.13</v>
      </c>
      <c r="L363" s="129">
        <v>393.23</v>
      </c>
      <c r="M363" s="129">
        <v>1363.58</v>
      </c>
      <c r="N363" s="129">
        <f t="shared" si="5"/>
        <v>8840.2000000000007</v>
      </c>
    </row>
    <row r="364" spans="1:14" x14ac:dyDescent="0.45">
      <c r="A364" s="128" t="s">
        <v>623</v>
      </c>
      <c r="B364" s="129">
        <v>0</v>
      </c>
      <c r="C364" s="129">
        <v>0</v>
      </c>
      <c r="D364" s="129">
        <v>0</v>
      </c>
      <c r="E364" s="129">
        <v>0</v>
      </c>
      <c r="F364" s="129">
        <v>0</v>
      </c>
      <c r="G364" s="129">
        <v>0</v>
      </c>
      <c r="H364" s="129">
        <v>0</v>
      </c>
      <c r="I364" s="129">
        <v>0</v>
      </c>
      <c r="J364" s="129">
        <v>0</v>
      </c>
      <c r="K364" s="129">
        <v>110</v>
      </c>
      <c r="L364" s="129">
        <v>0</v>
      </c>
      <c r="M364" s="129">
        <v>0</v>
      </c>
      <c r="N364" s="129">
        <f t="shared" si="5"/>
        <v>110</v>
      </c>
    </row>
    <row r="365" spans="1:14" x14ac:dyDescent="0.45">
      <c r="A365" s="128" t="s">
        <v>186</v>
      </c>
      <c r="B365" s="129">
        <v>2580.1999999999998</v>
      </c>
      <c r="C365" s="129">
        <v>0</v>
      </c>
      <c r="D365" s="129">
        <v>35</v>
      </c>
      <c r="E365" s="129">
        <v>35</v>
      </c>
      <c r="F365" s="129">
        <v>225</v>
      </c>
      <c r="G365" s="129">
        <v>123.2</v>
      </c>
      <c r="H365" s="129">
        <v>0</v>
      </c>
      <c r="I365" s="129">
        <v>345</v>
      </c>
      <c r="J365" s="129">
        <v>2075</v>
      </c>
      <c r="K365" s="129">
        <v>564</v>
      </c>
      <c r="L365" s="129">
        <v>2023.14</v>
      </c>
      <c r="M365" s="129">
        <v>0</v>
      </c>
      <c r="N365" s="129">
        <f t="shared" si="5"/>
        <v>8005.54</v>
      </c>
    </row>
    <row r="366" spans="1:14" x14ac:dyDescent="0.45">
      <c r="A366" s="128" t="s">
        <v>187</v>
      </c>
      <c r="B366" s="129">
        <v>0</v>
      </c>
      <c r="C366" s="129">
        <v>0</v>
      </c>
      <c r="D366" s="129">
        <v>0</v>
      </c>
      <c r="E366" s="129">
        <v>4660</v>
      </c>
      <c r="F366" s="129">
        <v>0</v>
      </c>
      <c r="G366" s="129">
        <v>0</v>
      </c>
      <c r="H366" s="129">
        <v>0</v>
      </c>
      <c r="I366" s="129">
        <v>0</v>
      </c>
      <c r="J366" s="129">
        <v>0</v>
      </c>
      <c r="K366" s="129">
        <v>0</v>
      </c>
      <c r="L366" s="129">
        <v>1644.18</v>
      </c>
      <c r="M366" s="129">
        <v>0</v>
      </c>
      <c r="N366" s="129">
        <f t="shared" si="5"/>
        <v>6304.18</v>
      </c>
    </row>
    <row r="367" spans="1:14" x14ac:dyDescent="0.45">
      <c r="A367" s="128" t="s">
        <v>188</v>
      </c>
      <c r="B367" s="129">
        <v>68.040000000000006</v>
      </c>
      <c r="C367" s="129">
        <v>0</v>
      </c>
      <c r="D367" s="129">
        <v>0</v>
      </c>
      <c r="E367" s="129">
        <v>0</v>
      </c>
      <c r="F367" s="129">
        <v>0</v>
      </c>
      <c r="G367" s="129">
        <v>0</v>
      </c>
      <c r="H367" s="129">
        <v>0</v>
      </c>
      <c r="I367" s="129">
        <v>0</v>
      </c>
      <c r="J367" s="129">
        <v>0</v>
      </c>
      <c r="K367" s="129">
        <v>0</v>
      </c>
      <c r="L367" s="129">
        <v>0</v>
      </c>
      <c r="M367" s="129">
        <v>1471.4</v>
      </c>
      <c r="N367" s="129">
        <f t="shared" si="5"/>
        <v>1539.44</v>
      </c>
    </row>
    <row r="368" spans="1:14" x14ac:dyDescent="0.45">
      <c r="A368" s="128" t="s">
        <v>624</v>
      </c>
      <c r="B368" s="129">
        <v>0</v>
      </c>
      <c r="C368" s="129">
        <v>0</v>
      </c>
      <c r="D368" s="129">
        <v>0</v>
      </c>
      <c r="E368" s="129">
        <v>0</v>
      </c>
      <c r="F368" s="129">
        <v>0</v>
      </c>
      <c r="G368" s="129">
        <v>98</v>
      </c>
      <c r="H368" s="129">
        <v>0</v>
      </c>
      <c r="I368" s="129">
        <v>0</v>
      </c>
      <c r="J368" s="129">
        <v>0</v>
      </c>
      <c r="K368" s="129">
        <v>0</v>
      </c>
      <c r="L368" s="129">
        <v>81.75</v>
      </c>
      <c r="M368" s="129">
        <v>0</v>
      </c>
      <c r="N368" s="129">
        <f t="shared" si="5"/>
        <v>179.75</v>
      </c>
    </row>
    <row r="369" spans="1:14" x14ac:dyDescent="0.45">
      <c r="A369" s="128" t="s">
        <v>189</v>
      </c>
      <c r="B369" s="129">
        <v>514</v>
      </c>
      <c r="C369" s="129">
        <v>0</v>
      </c>
      <c r="D369" s="129">
        <v>544</v>
      </c>
      <c r="E369" s="129">
        <v>544</v>
      </c>
      <c r="F369" s="129">
        <v>544</v>
      </c>
      <c r="G369" s="129">
        <v>596.78</v>
      </c>
      <c r="H369" s="129">
        <v>0</v>
      </c>
      <c r="I369" s="129">
        <v>544</v>
      </c>
      <c r="J369" s="129">
        <v>569.16999999999996</v>
      </c>
      <c r="K369" s="129">
        <v>2237</v>
      </c>
      <c r="L369" s="129">
        <v>514</v>
      </c>
      <c r="M369" s="129">
        <v>1772</v>
      </c>
      <c r="N369" s="129">
        <f t="shared" si="5"/>
        <v>8378.9500000000007</v>
      </c>
    </row>
    <row r="370" spans="1:14" x14ac:dyDescent="0.45">
      <c r="A370" s="128" t="s">
        <v>625</v>
      </c>
      <c r="B370" s="129">
        <v>9.14</v>
      </c>
      <c r="C370" s="129">
        <v>0</v>
      </c>
      <c r="D370" s="129">
        <v>604.08000000000004</v>
      </c>
      <c r="E370" s="129">
        <v>0</v>
      </c>
      <c r="F370" s="129">
        <v>0</v>
      </c>
      <c r="G370" s="129">
        <v>1157.22</v>
      </c>
      <c r="H370" s="129">
        <v>0</v>
      </c>
      <c r="I370" s="129">
        <v>0</v>
      </c>
      <c r="J370" s="129">
        <v>171.62</v>
      </c>
      <c r="K370" s="129">
        <v>140.44999999999999</v>
      </c>
      <c r="L370" s="129">
        <v>55</v>
      </c>
      <c r="M370" s="129">
        <v>0</v>
      </c>
      <c r="N370" s="129">
        <f t="shared" si="5"/>
        <v>2137.5099999999998</v>
      </c>
    </row>
    <row r="371" spans="1:14" x14ac:dyDescent="0.45">
      <c r="A371" s="128" t="s">
        <v>626</v>
      </c>
      <c r="B371" s="129">
        <v>0</v>
      </c>
      <c r="C371" s="129">
        <v>0</v>
      </c>
      <c r="D371" s="129">
        <v>325</v>
      </c>
      <c r="E371" s="129">
        <v>0</v>
      </c>
      <c r="F371" s="129">
        <v>0</v>
      </c>
      <c r="G371" s="129">
        <v>100</v>
      </c>
      <c r="H371" s="129">
        <v>0</v>
      </c>
      <c r="I371" s="129">
        <v>1651.57</v>
      </c>
      <c r="J371" s="129">
        <v>0</v>
      </c>
      <c r="K371" s="129">
        <v>91.64</v>
      </c>
      <c r="L371" s="129">
        <v>67.2</v>
      </c>
      <c r="M371" s="129">
        <v>92.28</v>
      </c>
      <c r="N371" s="129">
        <f t="shared" si="5"/>
        <v>2327.6899999999996</v>
      </c>
    </row>
    <row r="372" spans="1:14" x14ac:dyDescent="0.45">
      <c r="A372" s="128" t="s">
        <v>627</v>
      </c>
      <c r="B372" s="129">
        <v>0</v>
      </c>
      <c r="C372" s="129">
        <v>0</v>
      </c>
      <c r="D372" s="129">
        <v>0</v>
      </c>
      <c r="E372" s="129">
        <v>0</v>
      </c>
      <c r="F372" s="129">
        <v>0</v>
      </c>
      <c r="G372" s="129">
        <v>77.08</v>
      </c>
      <c r="H372" s="129">
        <v>0</v>
      </c>
      <c r="I372" s="129">
        <v>0</v>
      </c>
      <c r="J372" s="129">
        <v>2006.05</v>
      </c>
      <c r="K372" s="129">
        <v>251.77</v>
      </c>
      <c r="L372" s="129">
        <v>204.23</v>
      </c>
      <c r="M372" s="129">
        <v>0</v>
      </c>
      <c r="N372" s="129">
        <f t="shared" si="5"/>
        <v>2539.13</v>
      </c>
    </row>
    <row r="373" spans="1:14" x14ac:dyDescent="0.45">
      <c r="A373" s="128" t="s">
        <v>190</v>
      </c>
      <c r="B373" s="129">
        <v>0</v>
      </c>
      <c r="C373" s="129">
        <v>0</v>
      </c>
      <c r="D373" s="129">
        <v>0</v>
      </c>
      <c r="E373" s="129">
        <v>0</v>
      </c>
      <c r="F373" s="129">
        <v>1331.11</v>
      </c>
      <c r="G373" s="129">
        <v>0</v>
      </c>
      <c r="H373" s="129">
        <v>0</v>
      </c>
      <c r="I373" s="129">
        <v>0</v>
      </c>
      <c r="J373" s="129">
        <v>0</v>
      </c>
      <c r="K373" s="129">
        <v>0</v>
      </c>
      <c r="L373" s="129">
        <v>0</v>
      </c>
      <c r="M373" s="129">
        <v>0</v>
      </c>
      <c r="N373" s="129">
        <f t="shared" si="5"/>
        <v>1331.11</v>
      </c>
    </row>
    <row r="374" spans="1:14" x14ac:dyDescent="0.45">
      <c r="A374" s="128" t="s">
        <v>628</v>
      </c>
      <c r="B374" s="129">
        <v>35</v>
      </c>
      <c r="C374" s="129">
        <v>0</v>
      </c>
      <c r="D374" s="129">
        <v>0</v>
      </c>
      <c r="E374" s="129">
        <v>0</v>
      </c>
      <c r="F374" s="129">
        <v>0</v>
      </c>
      <c r="G374" s="129">
        <v>0</v>
      </c>
      <c r="H374" s="129">
        <v>0</v>
      </c>
      <c r="I374" s="129">
        <v>31</v>
      </c>
      <c r="J374" s="129">
        <v>0</v>
      </c>
      <c r="K374" s="129">
        <v>0</v>
      </c>
      <c r="L374" s="129">
        <v>35</v>
      </c>
      <c r="M374" s="129">
        <v>59.95</v>
      </c>
      <c r="N374" s="129">
        <f t="shared" si="5"/>
        <v>160.94999999999999</v>
      </c>
    </row>
    <row r="375" spans="1:14" x14ac:dyDescent="0.45">
      <c r="A375" s="128" t="s">
        <v>629</v>
      </c>
      <c r="B375" s="129">
        <v>0</v>
      </c>
      <c r="C375" s="129">
        <v>0</v>
      </c>
      <c r="D375" s="129">
        <v>0</v>
      </c>
      <c r="E375" s="129">
        <v>0</v>
      </c>
      <c r="F375" s="129">
        <v>0</v>
      </c>
      <c r="G375" s="129">
        <v>0</v>
      </c>
      <c r="H375" s="129">
        <v>0</v>
      </c>
      <c r="I375" s="129">
        <v>0</v>
      </c>
      <c r="J375" s="129">
        <v>462</v>
      </c>
      <c r="K375" s="129">
        <v>0</v>
      </c>
      <c r="L375" s="129">
        <v>0</v>
      </c>
      <c r="M375" s="129">
        <v>0</v>
      </c>
      <c r="N375" s="129">
        <f t="shared" si="5"/>
        <v>462</v>
      </c>
    </row>
    <row r="376" spans="1:14" x14ac:dyDescent="0.45">
      <c r="A376" s="128" t="s">
        <v>191</v>
      </c>
      <c r="B376" s="129">
        <v>45</v>
      </c>
      <c r="C376" s="129">
        <v>0</v>
      </c>
      <c r="D376" s="129">
        <v>15</v>
      </c>
      <c r="E376" s="129">
        <v>360</v>
      </c>
      <c r="F376" s="129">
        <v>576.91999999999996</v>
      </c>
      <c r="G376" s="129">
        <v>300.24</v>
      </c>
      <c r="H376" s="129">
        <v>0</v>
      </c>
      <c r="I376" s="129">
        <v>88.65</v>
      </c>
      <c r="J376" s="129">
        <v>129</v>
      </c>
      <c r="K376" s="129">
        <v>45</v>
      </c>
      <c r="L376" s="129">
        <v>70.5</v>
      </c>
      <c r="M376" s="129">
        <v>332</v>
      </c>
      <c r="N376" s="129">
        <f t="shared" si="5"/>
        <v>1962.31</v>
      </c>
    </row>
    <row r="377" spans="1:14" x14ac:dyDescent="0.45">
      <c r="A377" s="128" t="s">
        <v>630</v>
      </c>
      <c r="B377" s="129">
        <v>-24.6</v>
      </c>
      <c r="C377" s="129">
        <v>0</v>
      </c>
      <c r="D377" s="129">
        <v>61.5</v>
      </c>
      <c r="E377" s="129">
        <v>0</v>
      </c>
      <c r="F377" s="129">
        <v>0</v>
      </c>
      <c r="G377" s="129">
        <v>0</v>
      </c>
      <c r="H377" s="129">
        <v>0</v>
      </c>
      <c r="I377" s="129">
        <v>0</v>
      </c>
      <c r="J377" s="129">
        <v>700.89</v>
      </c>
      <c r="K377" s="129">
        <v>75</v>
      </c>
      <c r="L377" s="129">
        <v>242.38</v>
      </c>
      <c r="M377" s="129">
        <v>0</v>
      </c>
      <c r="N377" s="129">
        <f t="shared" si="5"/>
        <v>1055.17</v>
      </c>
    </row>
    <row r="378" spans="1:14" x14ac:dyDescent="0.45">
      <c r="A378" s="128" t="s">
        <v>192</v>
      </c>
      <c r="B378" s="129">
        <v>31.42</v>
      </c>
      <c r="C378" s="129">
        <v>0</v>
      </c>
      <c r="D378" s="129">
        <v>692.64</v>
      </c>
      <c r="E378" s="129">
        <v>0</v>
      </c>
      <c r="F378" s="129">
        <v>832.37</v>
      </c>
      <c r="G378" s="129">
        <v>15.87</v>
      </c>
      <c r="H378" s="129">
        <v>0</v>
      </c>
      <c r="I378" s="129">
        <v>830.43</v>
      </c>
      <c r="J378" s="129">
        <v>0</v>
      </c>
      <c r="K378" s="129">
        <v>55.98</v>
      </c>
      <c r="L378" s="129">
        <v>667.61</v>
      </c>
      <c r="M378" s="129">
        <v>357.91</v>
      </c>
      <c r="N378" s="129">
        <f t="shared" si="5"/>
        <v>3484.2299999999996</v>
      </c>
    </row>
    <row r="379" spans="1:14" x14ac:dyDescent="0.45">
      <c r="A379" s="128" t="s">
        <v>631</v>
      </c>
      <c r="B379" s="129">
        <v>0</v>
      </c>
      <c r="C379" s="129">
        <v>0</v>
      </c>
      <c r="D379" s="129">
        <v>0</v>
      </c>
      <c r="E379" s="129">
        <v>0</v>
      </c>
      <c r="F379" s="129">
        <v>68</v>
      </c>
      <c r="G379" s="129">
        <v>0</v>
      </c>
      <c r="H379" s="129">
        <v>0</v>
      </c>
      <c r="I379" s="129">
        <v>0</v>
      </c>
      <c r="J379" s="129">
        <v>0</v>
      </c>
      <c r="K379" s="129">
        <v>119.97</v>
      </c>
      <c r="L379" s="129">
        <v>0</v>
      </c>
      <c r="M379" s="129">
        <v>90.5</v>
      </c>
      <c r="N379" s="129">
        <f t="shared" si="5"/>
        <v>278.47000000000003</v>
      </c>
    </row>
    <row r="380" spans="1:14" x14ac:dyDescent="0.45">
      <c r="A380" s="128" t="s">
        <v>632</v>
      </c>
      <c r="B380" s="129">
        <v>467.04</v>
      </c>
      <c r="C380" s="129">
        <v>0</v>
      </c>
      <c r="D380" s="129">
        <v>0</v>
      </c>
      <c r="E380" s="129">
        <v>0</v>
      </c>
      <c r="F380" s="129">
        <v>0</v>
      </c>
      <c r="G380" s="129">
        <v>0</v>
      </c>
      <c r="H380" s="129">
        <v>0</v>
      </c>
      <c r="I380" s="129">
        <v>0</v>
      </c>
      <c r="J380" s="129">
        <v>0</v>
      </c>
      <c r="K380" s="129">
        <v>530</v>
      </c>
      <c r="L380" s="129">
        <v>0</v>
      </c>
      <c r="M380" s="129">
        <v>0</v>
      </c>
      <c r="N380" s="129">
        <f t="shared" si="5"/>
        <v>997.04</v>
      </c>
    </row>
    <row r="381" spans="1:14" x14ac:dyDescent="0.45">
      <c r="A381" s="128" t="s">
        <v>633</v>
      </c>
      <c r="B381" s="129">
        <v>3639</v>
      </c>
      <c r="C381" s="129">
        <v>0</v>
      </c>
      <c r="D381" s="129">
        <v>0</v>
      </c>
      <c r="E381" s="129">
        <v>0</v>
      </c>
      <c r="F381" s="129">
        <v>0</v>
      </c>
      <c r="G381" s="129">
        <v>0</v>
      </c>
      <c r="H381" s="129">
        <v>0</v>
      </c>
      <c r="I381" s="129">
        <v>0</v>
      </c>
      <c r="J381" s="129">
        <v>0</v>
      </c>
      <c r="K381" s="129">
        <v>0</v>
      </c>
      <c r="L381" s="129">
        <v>0</v>
      </c>
      <c r="M381" s="129">
        <v>0</v>
      </c>
      <c r="N381" s="129">
        <f t="shared" si="5"/>
        <v>3639</v>
      </c>
    </row>
    <row r="382" spans="1:14" x14ac:dyDescent="0.45">
      <c r="A382" s="128" t="s">
        <v>634</v>
      </c>
      <c r="B382" s="129">
        <v>0</v>
      </c>
      <c r="C382" s="129">
        <v>0</v>
      </c>
      <c r="D382" s="129">
        <v>0</v>
      </c>
      <c r="E382" s="129">
        <v>0</v>
      </c>
      <c r="F382" s="129">
        <v>17.21</v>
      </c>
      <c r="G382" s="129">
        <v>51</v>
      </c>
      <c r="H382" s="129">
        <v>0</v>
      </c>
      <c r="I382" s="129">
        <v>9.65</v>
      </c>
      <c r="J382" s="129">
        <v>54.5</v>
      </c>
      <c r="K382" s="129">
        <v>0</v>
      </c>
      <c r="L382" s="129">
        <v>0</v>
      </c>
      <c r="M382" s="129">
        <v>412.5</v>
      </c>
      <c r="N382" s="129">
        <f t="shared" si="5"/>
        <v>544.86</v>
      </c>
    </row>
    <row r="383" spans="1:14" x14ac:dyDescent="0.45">
      <c r="A383" s="128" t="s">
        <v>635</v>
      </c>
      <c r="B383" s="129">
        <v>0</v>
      </c>
      <c r="C383" s="129">
        <v>0</v>
      </c>
      <c r="D383" s="129">
        <v>0</v>
      </c>
      <c r="E383" s="129">
        <v>458.12</v>
      </c>
      <c r="F383" s="129">
        <v>0</v>
      </c>
      <c r="G383" s="129">
        <v>4109.97</v>
      </c>
      <c r="H383" s="129">
        <v>0</v>
      </c>
      <c r="I383" s="129">
        <v>412</v>
      </c>
      <c r="J383" s="129">
        <v>1245.7</v>
      </c>
      <c r="K383" s="129">
        <v>422.24</v>
      </c>
      <c r="L383" s="129">
        <v>444</v>
      </c>
      <c r="M383" s="129">
        <v>-889.5</v>
      </c>
      <c r="N383" s="129">
        <f t="shared" si="5"/>
        <v>6202.53</v>
      </c>
    </row>
    <row r="384" spans="1:14" x14ac:dyDescent="0.45">
      <c r="A384" s="128" t="s">
        <v>636</v>
      </c>
      <c r="B384" s="129">
        <v>0</v>
      </c>
      <c r="C384" s="129">
        <v>0</v>
      </c>
      <c r="D384" s="129">
        <v>0</v>
      </c>
      <c r="E384" s="129">
        <v>20</v>
      </c>
      <c r="F384" s="129">
        <v>20</v>
      </c>
      <c r="G384" s="129">
        <v>20</v>
      </c>
      <c r="H384" s="129">
        <v>0</v>
      </c>
      <c r="I384" s="129">
        <v>20</v>
      </c>
      <c r="J384" s="129">
        <v>0</v>
      </c>
      <c r="K384" s="129">
        <v>0</v>
      </c>
      <c r="L384" s="129">
        <v>0</v>
      </c>
      <c r="M384" s="129">
        <v>0</v>
      </c>
      <c r="N384" s="129">
        <f t="shared" si="5"/>
        <v>80</v>
      </c>
    </row>
    <row r="385" spans="1:14" x14ac:dyDescent="0.45">
      <c r="A385" s="128" t="s">
        <v>637</v>
      </c>
      <c r="B385" s="129">
        <v>0</v>
      </c>
      <c r="C385" s="129">
        <v>0</v>
      </c>
      <c r="D385" s="129">
        <v>252.59</v>
      </c>
      <c r="E385" s="129">
        <v>197.55</v>
      </c>
      <c r="F385" s="129">
        <v>486.07</v>
      </c>
      <c r="G385" s="129">
        <v>782.02</v>
      </c>
      <c r="H385" s="129">
        <v>0</v>
      </c>
      <c r="I385" s="129">
        <v>0</v>
      </c>
      <c r="J385" s="129">
        <v>459.01</v>
      </c>
      <c r="K385" s="129">
        <v>435.36</v>
      </c>
      <c r="L385" s="129">
        <v>368.12</v>
      </c>
      <c r="M385" s="129">
        <v>1222.99</v>
      </c>
      <c r="N385" s="129">
        <f t="shared" si="5"/>
        <v>4203.71</v>
      </c>
    </row>
    <row r="386" spans="1:14" x14ac:dyDescent="0.45">
      <c r="A386" s="128" t="s">
        <v>638</v>
      </c>
      <c r="B386" s="129">
        <v>0</v>
      </c>
      <c r="C386" s="129">
        <v>0</v>
      </c>
      <c r="D386" s="129">
        <v>0</v>
      </c>
      <c r="E386" s="129">
        <v>0</v>
      </c>
      <c r="F386" s="129">
        <v>81</v>
      </c>
      <c r="G386" s="129">
        <v>0</v>
      </c>
      <c r="H386" s="129">
        <v>0</v>
      </c>
      <c r="I386" s="129">
        <v>0</v>
      </c>
      <c r="J386" s="129">
        <v>387.5</v>
      </c>
      <c r="K386" s="129">
        <v>0</v>
      </c>
      <c r="L386" s="129">
        <v>251</v>
      </c>
      <c r="M386" s="129">
        <v>0</v>
      </c>
      <c r="N386" s="129">
        <f t="shared" si="5"/>
        <v>719.5</v>
      </c>
    </row>
    <row r="387" spans="1:14" x14ac:dyDescent="0.45">
      <c r="A387" s="128" t="s">
        <v>194</v>
      </c>
      <c r="B387" s="129">
        <v>0</v>
      </c>
      <c r="C387" s="129">
        <v>2664.77</v>
      </c>
      <c r="D387" s="129">
        <v>0</v>
      </c>
      <c r="E387" s="129">
        <v>0</v>
      </c>
      <c r="F387" s="129">
        <v>135.13999999999999</v>
      </c>
      <c r="G387" s="129">
        <v>0</v>
      </c>
      <c r="H387" s="129">
        <v>0</v>
      </c>
      <c r="I387" s="129">
        <v>0</v>
      </c>
      <c r="J387" s="129">
        <v>0</v>
      </c>
      <c r="K387" s="129">
        <v>57.6</v>
      </c>
      <c r="L387" s="129">
        <v>0</v>
      </c>
      <c r="M387" s="129">
        <v>49.6</v>
      </c>
      <c r="N387" s="129">
        <f t="shared" ref="N387:N450" si="6">SUM(B387:M387)</f>
        <v>2907.1099999999997</v>
      </c>
    </row>
    <row r="388" spans="1:14" x14ac:dyDescent="0.45">
      <c r="A388" s="128" t="s">
        <v>639</v>
      </c>
      <c r="B388" s="129">
        <v>0</v>
      </c>
      <c r="C388" s="129">
        <v>0</v>
      </c>
      <c r="D388" s="129">
        <v>91.45</v>
      </c>
      <c r="E388" s="129">
        <v>90.37</v>
      </c>
      <c r="F388" s="129">
        <v>0</v>
      </c>
      <c r="G388" s="129">
        <v>0</v>
      </c>
      <c r="H388" s="129">
        <v>0</v>
      </c>
      <c r="I388" s="129">
        <v>0</v>
      </c>
      <c r="J388" s="129">
        <v>0</v>
      </c>
      <c r="K388" s="129">
        <v>0</v>
      </c>
      <c r="L388" s="129">
        <v>0</v>
      </c>
      <c r="M388" s="129">
        <v>0</v>
      </c>
      <c r="N388" s="129">
        <f t="shared" si="6"/>
        <v>181.82</v>
      </c>
    </row>
    <row r="389" spans="1:14" x14ac:dyDescent="0.45">
      <c r="A389" s="128" t="s">
        <v>640</v>
      </c>
      <c r="B389" s="129">
        <v>0</v>
      </c>
      <c r="C389" s="129">
        <v>0</v>
      </c>
      <c r="D389" s="129">
        <v>0</v>
      </c>
      <c r="E389" s="129">
        <v>0</v>
      </c>
      <c r="F389" s="129">
        <v>550.38</v>
      </c>
      <c r="G389" s="129">
        <v>0</v>
      </c>
      <c r="H389" s="129">
        <v>0</v>
      </c>
      <c r="I389" s="129">
        <v>0</v>
      </c>
      <c r="J389" s="129">
        <v>0</v>
      </c>
      <c r="K389" s="129">
        <v>0</v>
      </c>
      <c r="L389" s="129">
        <v>0</v>
      </c>
      <c r="M389" s="129">
        <v>0</v>
      </c>
      <c r="N389" s="129">
        <f t="shared" si="6"/>
        <v>550.38</v>
      </c>
    </row>
    <row r="390" spans="1:14" x14ac:dyDescent="0.45">
      <c r="A390" s="128" t="s">
        <v>196</v>
      </c>
      <c r="B390" s="129">
        <v>0</v>
      </c>
      <c r="C390" s="129">
        <v>0</v>
      </c>
      <c r="D390" s="129">
        <v>149.99</v>
      </c>
      <c r="E390" s="129">
        <v>499.98</v>
      </c>
      <c r="F390" s="129">
        <v>82.61</v>
      </c>
      <c r="G390" s="129">
        <v>0</v>
      </c>
      <c r="H390" s="129">
        <v>0</v>
      </c>
      <c r="I390" s="129">
        <v>339.44</v>
      </c>
      <c r="J390" s="129">
        <v>115</v>
      </c>
      <c r="K390" s="129">
        <v>0</v>
      </c>
      <c r="L390" s="129">
        <v>1336.43</v>
      </c>
      <c r="M390" s="129">
        <v>0</v>
      </c>
      <c r="N390" s="129">
        <f t="shared" si="6"/>
        <v>2523.4499999999998</v>
      </c>
    </row>
    <row r="391" spans="1:14" x14ac:dyDescent="0.45">
      <c r="A391" s="128" t="s">
        <v>198</v>
      </c>
      <c r="B391" s="129">
        <v>0</v>
      </c>
      <c r="C391" s="129">
        <v>1179</v>
      </c>
      <c r="D391" s="129">
        <v>960.65000000000009</v>
      </c>
      <c r="E391" s="129">
        <v>1795.98</v>
      </c>
      <c r="F391" s="129">
        <v>3331.99</v>
      </c>
      <c r="G391" s="129">
        <v>5767.7999999999993</v>
      </c>
      <c r="H391" s="129">
        <v>0</v>
      </c>
      <c r="I391" s="129">
        <v>571.32999999999993</v>
      </c>
      <c r="J391" s="129">
        <v>54.85</v>
      </c>
      <c r="K391" s="129">
        <v>4691.04</v>
      </c>
      <c r="L391" s="129">
        <v>268</v>
      </c>
      <c r="M391" s="129">
        <v>0</v>
      </c>
      <c r="N391" s="129">
        <f t="shared" si="6"/>
        <v>18620.64</v>
      </c>
    </row>
    <row r="392" spans="1:14" x14ac:dyDescent="0.45">
      <c r="A392" s="128" t="s">
        <v>641</v>
      </c>
      <c r="B392" s="129">
        <v>0</v>
      </c>
      <c r="C392" s="129">
        <v>0</v>
      </c>
      <c r="D392" s="129">
        <v>0</v>
      </c>
      <c r="E392" s="129">
        <v>0</v>
      </c>
      <c r="F392" s="129">
        <v>0</v>
      </c>
      <c r="G392" s="129">
        <v>15.16</v>
      </c>
      <c r="H392" s="129">
        <v>0</v>
      </c>
      <c r="I392" s="129">
        <v>0</v>
      </c>
      <c r="J392" s="129">
        <v>0</v>
      </c>
      <c r="K392" s="129">
        <v>0</v>
      </c>
      <c r="L392" s="129">
        <v>0</v>
      </c>
      <c r="M392" s="129">
        <v>40.15</v>
      </c>
      <c r="N392" s="129">
        <f t="shared" si="6"/>
        <v>55.31</v>
      </c>
    </row>
    <row r="393" spans="1:14" x14ac:dyDescent="0.45">
      <c r="A393" s="128" t="s">
        <v>199</v>
      </c>
      <c r="B393" s="129">
        <v>0</v>
      </c>
      <c r="C393" s="129">
        <v>455.2</v>
      </c>
      <c r="D393" s="129">
        <v>507.12</v>
      </c>
      <c r="E393" s="129">
        <v>0</v>
      </c>
      <c r="F393" s="129">
        <v>0</v>
      </c>
      <c r="G393" s="129">
        <v>2653.3</v>
      </c>
      <c r="H393" s="129">
        <v>0</v>
      </c>
      <c r="I393" s="129">
        <v>263.45</v>
      </c>
      <c r="J393" s="129">
        <v>0</v>
      </c>
      <c r="K393" s="129">
        <v>0</v>
      </c>
      <c r="L393" s="129">
        <v>351.44</v>
      </c>
      <c r="M393" s="129">
        <v>1262.9000000000001</v>
      </c>
      <c r="N393" s="129">
        <f t="shared" si="6"/>
        <v>5493.41</v>
      </c>
    </row>
    <row r="394" spans="1:14" x14ac:dyDescent="0.45">
      <c r="A394" s="128" t="s">
        <v>200</v>
      </c>
      <c r="B394" s="129">
        <v>0</v>
      </c>
      <c r="C394" s="129">
        <v>45</v>
      </c>
      <c r="D394" s="129">
        <v>0</v>
      </c>
      <c r="E394" s="129">
        <v>576.47</v>
      </c>
      <c r="F394" s="129">
        <v>1128.0999999999999</v>
      </c>
      <c r="G394" s="129">
        <v>745.2</v>
      </c>
      <c r="H394" s="129">
        <v>0</v>
      </c>
      <c r="I394" s="129">
        <v>0</v>
      </c>
      <c r="J394" s="129">
        <v>298</v>
      </c>
      <c r="K394" s="129">
        <v>149</v>
      </c>
      <c r="L394" s="129">
        <v>2530.9700000000003</v>
      </c>
      <c r="M394" s="129">
        <v>0</v>
      </c>
      <c r="N394" s="129">
        <f t="shared" si="6"/>
        <v>5472.74</v>
      </c>
    </row>
    <row r="395" spans="1:14" x14ac:dyDescent="0.45">
      <c r="A395" s="128" t="s">
        <v>642</v>
      </c>
      <c r="B395" s="129">
        <v>0</v>
      </c>
      <c r="C395" s="129">
        <v>56.88</v>
      </c>
      <c r="D395" s="129">
        <v>0</v>
      </c>
      <c r="E395" s="129">
        <v>175</v>
      </c>
      <c r="F395" s="129">
        <v>0</v>
      </c>
      <c r="G395" s="129">
        <v>0</v>
      </c>
      <c r="H395" s="129">
        <v>0</v>
      </c>
      <c r="I395" s="129">
        <v>0</v>
      </c>
      <c r="J395" s="129">
        <v>0</v>
      </c>
      <c r="K395" s="129">
        <v>0</v>
      </c>
      <c r="L395" s="129">
        <v>0</v>
      </c>
      <c r="M395" s="129">
        <v>0</v>
      </c>
      <c r="N395" s="129">
        <f t="shared" si="6"/>
        <v>231.88</v>
      </c>
    </row>
    <row r="396" spans="1:14" x14ac:dyDescent="0.45">
      <c r="A396" s="128" t="s">
        <v>643</v>
      </c>
      <c r="B396" s="129">
        <v>0</v>
      </c>
      <c r="C396" s="129">
        <v>400.93</v>
      </c>
      <c r="D396" s="129">
        <v>2256.52</v>
      </c>
      <c r="E396" s="129">
        <v>3303.42</v>
      </c>
      <c r="F396" s="129">
        <v>492.65</v>
      </c>
      <c r="G396" s="129">
        <v>0</v>
      </c>
      <c r="H396" s="129">
        <v>0</v>
      </c>
      <c r="I396" s="129">
        <v>0</v>
      </c>
      <c r="J396" s="129">
        <v>20</v>
      </c>
      <c r="K396" s="129">
        <v>999</v>
      </c>
      <c r="L396" s="129">
        <v>0</v>
      </c>
      <c r="M396" s="129">
        <v>3750</v>
      </c>
      <c r="N396" s="129">
        <f t="shared" si="6"/>
        <v>11222.52</v>
      </c>
    </row>
    <row r="397" spans="1:14" x14ac:dyDescent="0.45">
      <c r="A397" s="128" t="s">
        <v>644</v>
      </c>
      <c r="B397" s="129">
        <v>0</v>
      </c>
      <c r="C397" s="129">
        <v>1591.1999999999998</v>
      </c>
      <c r="D397" s="129">
        <v>0</v>
      </c>
      <c r="E397" s="129">
        <v>15.98</v>
      </c>
      <c r="F397" s="129">
        <v>75.48</v>
      </c>
      <c r="G397" s="129">
        <v>540</v>
      </c>
      <c r="H397" s="129">
        <v>0</v>
      </c>
      <c r="I397" s="129">
        <v>0</v>
      </c>
      <c r="J397" s="129">
        <v>0</v>
      </c>
      <c r="K397" s="129">
        <v>9.65</v>
      </c>
      <c r="L397" s="129">
        <v>101</v>
      </c>
      <c r="M397" s="129">
        <v>0</v>
      </c>
      <c r="N397" s="129">
        <f t="shared" si="6"/>
        <v>2333.31</v>
      </c>
    </row>
    <row r="398" spans="1:14" x14ac:dyDescent="0.45">
      <c r="A398" s="128" t="s">
        <v>645</v>
      </c>
      <c r="B398" s="129">
        <v>0</v>
      </c>
      <c r="C398" s="129">
        <v>0</v>
      </c>
      <c r="D398" s="129">
        <v>0</v>
      </c>
      <c r="E398" s="129">
        <v>0</v>
      </c>
      <c r="F398" s="129">
        <v>0</v>
      </c>
      <c r="G398" s="129">
        <v>0</v>
      </c>
      <c r="H398" s="129">
        <v>0</v>
      </c>
      <c r="I398" s="129">
        <v>0</v>
      </c>
      <c r="J398" s="129">
        <v>60.5</v>
      </c>
      <c r="K398" s="129">
        <v>0</v>
      </c>
      <c r="L398" s="129">
        <v>0</v>
      </c>
      <c r="M398" s="129">
        <v>0</v>
      </c>
      <c r="N398" s="129">
        <f t="shared" si="6"/>
        <v>60.5</v>
      </c>
    </row>
    <row r="399" spans="1:14" x14ac:dyDescent="0.45">
      <c r="A399" s="128" t="s">
        <v>201</v>
      </c>
      <c r="B399" s="129">
        <v>0</v>
      </c>
      <c r="C399" s="129">
        <v>0</v>
      </c>
      <c r="D399" s="129">
        <v>0</v>
      </c>
      <c r="E399" s="129">
        <v>7213.15</v>
      </c>
      <c r="F399" s="129">
        <v>1705.8</v>
      </c>
      <c r="G399" s="129">
        <v>4639.0300000000007</v>
      </c>
      <c r="H399" s="129">
        <v>0</v>
      </c>
      <c r="I399" s="129">
        <v>4590.3100000000004</v>
      </c>
      <c r="J399" s="129">
        <v>5747.68</v>
      </c>
      <c r="K399" s="129">
        <v>0</v>
      </c>
      <c r="L399" s="129">
        <v>4891.869999999999</v>
      </c>
      <c r="M399" s="129">
        <v>3527.7000000000003</v>
      </c>
      <c r="N399" s="129">
        <f t="shared" si="6"/>
        <v>32315.54</v>
      </c>
    </row>
    <row r="400" spans="1:14" x14ac:dyDescent="0.45">
      <c r="A400" s="128" t="s">
        <v>646</v>
      </c>
      <c r="B400" s="129">
        <v>0</v>
      </c>
      <c r="C400" s="129">
        <v>344.54</v>
      </c>
      <c r="D400" s="129">
        <v>103</v>
      </c>
      <c r="E400" s="129">
        <v>103</v>
      </c>
      <c r="F400" s="129">
        <v>0</v>
      </c>
      <c r="G400" s="129">
        <v>103</v>
      </c>
      <c r="H400" s="129">
        <v>0</v>
      </c>
      <c r="I400" s="129">
        <v>0</v>
      </c>
      <c r="J400" s="129">
        <v>505</v>
      </c>
      <c r="K400" s="129">
        <v>0</v>
      </c>
      <c r="L400" s="129">
        <v>0</v>
      </c>
      <c r="M400" s="129">
        <v>196.47</v>
      </c>
      <c r="N400" s="129">
        <f t="shared" si="6"/>
        <v>1355.01</v>
      </c>
    </row>
    <row r="401" spans="1:14" x14ac:dyDescent="0.45">
      <c r="A401" s="128" t="s">
        <v>647</v>
      </c>
      <c r="B401" s="129">
        <v>0</v>
      </c>
      <c r="C401" s="129">
        <v>0</v>
      </c>
      <c r="D401" s="129">
        <v>0</v>
      </c>
      <c r="E401" s="129">
        <v>0</v>
      </c>
      <c r="F401" s="129">
        <v>0</v>
      </c>
      <c r="G401" s="129">
        <v>372.5</v>
      </c>
      <c r="H401" s="129">
        <v>0</v>
      </c>
      <c r="I401" s="129">
        <v>0</v>
      </c>
      <c r="J401" s="129">
        <v>280</v>
      </c>
      <c r="K401" s="129">
        <v>0</v>
      </c>
      <c r="L401" s="129">
        <v>380</v>
      </c>
      <c r="M401" s="129">
        <v>130</v>
      </c>
      <c r="N401" s="129">
        <f t="shared" si="6"/>
        <v>1162.5</v>
      </c>
    </row>
    <row r="402" spans="1:14" x14ac:dyDescent="0.45">
      <c r="A402" s="128" t="s">
        <v>202</v>
      </c>
      <c r="B402" s="129">
        <v>0</v>
      </c>
      <c r="C402" s="129">
        <v>0</v>
      </c>
      <c r="D402" s="129">
        <v>100</v>
      </c>
      <c r="E402" s="129">
        <v>0</v>
      </c>
      <c r="F402" s="129">
        <v>704.16</v>
      </c>
      <c r="G402" s="129">
        <v>0</v>
      </c>
      <c r="H402" s="129">
        <v>0</v>
      </c>
      <c r="I402" s="129">
        <v>53.58</v>
      </c>
      <c r="J402" s="129">
        <v>0</v>
      </c>
      <c r="K402" s="129">
        <v>81.709999999999994</v>
      </c>
      <c r="L402" s="129">
        <v>0</v>
      </c>
      <c r="M402" s="129">
        <v>405</v>
      </c>
      <c r="N402" s="129">
        <f t="shared" si="6"/>
        <v>1344.45</v>
      </c>
    </row>
    <row r="403" spans="1:14" x14ac:dyDescent="0.45">
      <c r="A403" s="128" t="s">
        <v>203</v>
      </c>
      <c r="B403" s="129">
        <v>0</v>
      </c>
      <c r="C403" s="129">
        <v>1778.64</v>
      </c>
      <c r="D403" s="129">
        <v>2313.13</v>
      </c>
      <c r="E403" s="129">
        <v>364.77000000000004</v>
      </c>
      <c r="F403" s="129">
        <v>4781.96</v>
      </c>
      <c r="G403" s="129">
        <v>0</v>
      </c>
      <c r="H403" s="129">
        <v>0</v>
      </c>
      <c r="I403" s="129">
        <v>3220.58</v>
      </c>
      <c r="J403" s="129">
        <v>4992.82</v>
      </c>
      <c r="K403" s="129">
        <v>6182.78</v>
      </c>
      <c r="L403" s="129">
        <v>7170.92</v>
      </c>
      <c r="M403" s="129">
        <v>3025.5699999999997</v>
      </c>
      <c r="N403" s="129">
        <f t="shared" si="6"/>
        <v>33831.17</v>
      </c>
    </row>
    <row r="404" spans="1:14" x14ac:dyDescent="0.45">
      <c r="A404" s="128" t="s">
        <v>204</v>
      </c>
      <c r="B404" s="129">
        <v>0</v>
      </c>
      <c r="C404" s="129">
        <v>0</v>
      </c>
      <c r="D404" s="129">
        <v>0</v>
      </c>
      <c r="E404" s="129">
        <v>170</v>
      </c>
      <c r="F404" s="129">
        <v>2783.38</v>
      </c>
      <c r="G404" s="129">
        <v>955.36</v>
      </c>
      <c r="H404" s="129">
        <v>0</v>
      </c>
      <c r="I404" s="129">
        <v>1396</v>
      </c>
      <c r="J404" s="129">
        <v>0</v>
      </c>
      <c r="K404" s="129">
        <v>194.47</v>
      </c>
      <c r="L404" s="129">
        <v>127.34</v>
      </c>
      <c r="M404" s="129">
        <v>3555.7300000000005</v>
      </c>
      <c r="N404" s="129">
        <f t="shared" si="6"/>
        <v>9182.2800000000007</v>
      </c>
    </row>
    <row r="405" spans="1:14" x14ac:dyDescent="0.45">
      <c r="A405" s="128" t="s">
        <v>648</v>
      </c>
      <c r="B405" s="129">
        <v>0</v>
      </c>
      <c r="C405" s="129">
        <v>0</v>
      </c>
      <c r="D405" s="129">
        <v>0</v>
      </c>
      <c r="E405" s="129">
        <v>0</v>
      </c>
      <c r="F405" s="129">
        <v>4279.53</v>
      </c>
      <c r="G405" s="129">
        <v>1070.55</v>
      </c>
      <c r="H405" s="129">
        <v>0</v>
      </c>
      <c r="I405" s="129">
        <v>0</v>
      </c>
      <c r="J405" s="129">
        <v>779.7</v>
      </c>
      <c r="K405" s="129">
        <v>0</v>
      </c>
      <c r="L405" s="129">
        <v>0</v>
      </c>
      <c r="M405" s="129">
        <v>0</v>
      </c>
      <c r="N405" s="129">
        <f t="shared" si="6"/>
        <v>6129.78</v>
      </c>
    </row>
    <row r="406" spans="1:14" x14ac:dyDescent="0.45">
      <c r="A406" s="128" t="s">
        <v>649</v>
      </c>
      <c r="B406" s="129">
        <v>0</v>
      </c>
      <c r="C406" s="129">
        <v>0</v>
      </c>
      <c r="D406" s="129">
        <v>0</v>
      </c>
      <c r="E406" s="129">
        <v>0</v>
      </c>
      <c r="F406" s="129">
        <v>81.93</v>
      </c>
      <c r="G406" s="129">
        <v>0</v>
      </c>
      <c r="H406" s="129">
        <v>0</v>
      </c>
      <c r="I406" s="129">
        <v>0</v>
      </c>
      <c r="J406" s="129">
        <v>549.23</v>
      </c>
      <c r="K406" s="129">
        <v>0</v>
      </c>
      <c r="L406" s="129">
        <v>81.64</v>
      </c>
      <c r="M406" s="129">
        <v>0</v>
      </c>
      <c r="N406" s="129">
        <f t="shared" si="6"/>
        <v>712.80000000000007</v>
      </c>
    </row>
    <row r="407" spans="1:14" x14ac:dyDescent="0.45">
      <c r="A407" s="128" t="s">
        <v>650</v>
      </c>
      <c r="B407" s="129">
        <v>0</v>
      </c>
      <c r="C407" s="129">
        <v>545</v>
      </c>
      <c r="D407" s="129">
        <v>0</v>
      </c>
      <c r="E407" s="129">
        <v>0</v>
      </c>
      <c r="F407" s="129">
        <v>0</v>
      </c>
      <c r="G407" s="129">
        <v>0</v>
      </c>
      <c r="H407" s="129">
        <v>0</v>
      </c>
      <c r="I407" s="129">
        <v>529.48</v>
      </c>
      <c r="J407" s="129">
        <v>245</v>
      </c>
      <c r="K407" s="129">
        <v>0</v>
      </c>
      <c r="L407" s="129">
        <v>2045</v>
      </c>
      <c r="M407" s="129">
        <v>2357</v>
      </c>
      <c r="N407" s="129">
        <f t="shared" si="6"/>
        <v>5721.48</v>
      </c>
    </row>
    <row r="408" spans="1:14" x14ac:dyDescent="0.45">
      <c r="A408" s="128" t="s">
        <v>651</v>
      </c>
      <c r="B408" s="129">
        <v>0</v>
      </c>
      <c r="C408" s="129">
        <v>0</v>
      </c>
      <c r="D408" s="129">
        <v>0</v>
      </c>
      <c r="E408" s="129">
        <v>-7</v>
      </c>
      <c r="F408" s="129">
        <v>2219.38</v>
      </c>
      <c r="G408" s="129">
        <v>0</v>
      </c>
      <c r="H408" s="129">
        <v>0</v>
      </c>
      <c r="I408" s="129">
        <v>0</v>
      </c>
      <c r="J408" s="129">
        <v>0</v>
      </c>
      <c r="K408" s="129">
        <v>35</v>
      </c>
      <c r="L408" s="129">
        <v>0</v>
      </c>
      <c r="M408" s="129">
        <v>0</v>
      </c>
      <c r="N408" s="129">
        <f t="shared" si="6"/>
        <v>2247.38</v>
      </c>
    </row>
    <row r="409" spans="1:14" x14ac:dyDescent="0.45">
      <c r="A409" s="128" t="s">
        <v>205</v>
      </c>
      <c r="B409" s="129">
        <v>0</v>
      </c>
      <c r="C409" s="129">
        <v>0</v>
      </c>
      <c r="D409" s="129">
        <v>1523.75</v>
      </c>
      <c r="E409" s="129">
        <v>2698.75</v>
      </c>
      <c r="F409" s="129">
        <v>26.86</v>
      </c>
      <c r="G409" s="129">
        <v>1822.26</v>
      </c>
      <c r="H409" s="129">
        <v>0</v>
      </c>
      <c r="I409" s="129">
        <v>0</v>
      </c>
      <c r="J409" s="129">
        <v>0</v>
      </c>
      <c r="K409" s="129">
        <v>491.4</v>
      </c>
      <c r="L409" s="129">
        <v>324</v>
      </c>
      <c r="M409" s="129">
        <v>102.5</v>
      </c>
      <c r="N409" s="129">
        <f t="shared" si="6"/>
        <v>6989.5199999999995</v>
      </c>
    </row>
    <row r="410" spans="1:14" x14ac:dyDescent="0.45">
      <c r="A410" s="128" t="s">
        <v>206</v>
      </c>
      <c r="B410" s="129">
        <v>0</v>
      </c>
      <c r="C410" s="129">
        <v>590.6</v>
      </c>
      <c r="D410" s="129">
        <v>441</v>
      </c>
      <c r="E410" s="129">
        <v>738.4</v>
      </c>
      <c r="F410" s="129">
        <v>2563.67</v>
      </c>
      <c r="G410" s="129">
        <v>723.77</v>
      </c>
      <c r="H410" s="129">
        <v>0</v>
      </c>
      <c r="I410" s="129">
        <v>1054.1500000000001</v>
      </c>
      <c r="J410" s="129">
        <v>832.8</v>
      </c>
      <c r="K410" s="129">
        <v>2178.19</v>
      </c>
      <c r="L410" s="129">
        <v>72</v>
      </c>
      <c r="M410" s="129">
        <v>864.9</v>
      </c>
      <c r="N410" s="129">
        <f t="shared" si="6"/>
        <v>10059.48</v>
      </c>
    </row>
    <row r="411" spans="1:14" x14ac:dyDescent="0.45">
      <c r="A411" s="128" t="s">
        <v>652</v>
      </c>
      <c r="B411" s="129">
        <v>0</v>
      </c>
      <c r="C411" s="129">
        <v>0</v>
      </c>
      <c r="D411" s="129">
        <v>0</v>
      </c>
      <c r="E411" s="129">
        <v>0</v>
      </c>
      <c r="F411" s="129">
        <v>0</v>
      </c>
      <c r="G411" s="129">
        <v>49</v>
      </c>
      <c r="H411" s="129">
        <v>0</v>
      </c>
      <c r="I411" s="129">
        <v>205.65</v>
      </c>
      <c r="J411" s="129">
        <v>199</v>
      </c>
      <c r="K411" s="129">
        <v>0</v>
      </c>
      <c r="L411" s="129">
        <v>0</v>
      </c>
      <c r="M411" s="129">
        <v>12</v>
      </c>
      <c r="N411" s="129">
        <f t="shared" si="6"/>
        <v>465.65</v>
      </c>
    </row>
    <row r="412" spans="1:14" x14ac:dyDescent="0.45">
      <c r="A412" s="128" t="s">
        <v>207</v>
      </c>
      <c r="B412" s="129">
        <v>0</v>
      </c>
      <c r="C412" s="129">
        <v>0</v>
      </c>
      <c r="D412" s="129">
        <v>0</v>
      </c>
      <c r="E412" s="129">
        <v>0</v>
      </c>
      <c r="F412" s="129">
        <v>343.97</v>
      </c>
      <c r="G412" s="129">
        <v>60</v>
      </c>
      <c r="H412" s="129">
        <v>0</v>
      </c>
      <c r="I412" s="129">
        <v>0</v>
      </c>
      <c r="J412" s="129">
        <v>170</v>
      </c>
      <c r="K412" s="129">
        <v>77.400000000000006</v>
      </c>
      <c r="L412" s="129">
        <v>0</v>
      </c>
      <c r="M412" s="129">
        <v>0</v>
      </c>
      <c r="N412" s="129">
        <f t="shared" si="6"/>
        <v>651.37</v>
      </c>
    </row>
    <row r="413" spans="1:14" x14ac:dyDescent="0.45">
      <c r="A413" s="128" t="s">
        <v>653</v>
      </c>
      <c r="B413" s="129">
        <v>0</v>
      </c>
      <c r="C413" s="129">
        <v>0</v>
      </c>
      <c r="D413" s="129">
        <v>0</v>
      </c>
      <c r="E413" s="129">
        <v>0</v>
      </c>
      <c r="F413" s="129">
        <v>0</v>
      </c>
      <c r="G413" s="129">
        <v>0</v>
      </c>
      <c r="H413" s="129">
        <v>0</v>
      </c>
      <c r="I413" s="129">
        <v>0</v>
      </c>
      <c r="J413" s="129">
        <v>0</v>
      </c>
      <c r="K413" s="129">
        <v>12.4</v>
      </c>
      <c r="L413" s="129">
        <v>0</v>
      </c>
      <c r="M413" s="129">
        <v>0</v>
      </c>
      <c r="N413" s="129">
        <f t="shared" si="6"/>
        <v>12.4</v>
      </c>
    </row>
    <row r="414" spans="1:14" x14ac:dyDescent="0.45">
      <c r="A414" s="128" t="s">
        <v>654</v>
      </c>
      <c r="B414" s="129">
        <v>0</v>
      </c>
      <c r="C414" s="129">
        <v>10</v>
      </c>
      <c r="D414" s="129">
        <v>0</v>
      </c>
      <c r="E414" s="129">
        <v>0</v>
      </c>
      <c r="F414" s="129">
        <v>0</v>
      </c>
      <c r="G414" s="129">
        <v>27.16</v>
      </c>
      <c r="H414" s="129">
        <v>0</v>
      </c>
      <c r="I414" s="129">
        <v>599</v>
      </c>
      <c r="J414" s="129">
        <v>0</v>
      </c>
      <c r="K414" s="129">
        <v>670</v>
      </c>
      <c r="L414" s="129">
        <v>43.4</v>
      </c>
      <c r="M414" s="129">
        <v>10</v>
      </c>
      <c r="N414" s="129">
        <f t="shared" si="6"/>
        <v>1359.56</v>
      </c>
    </row>
    <row r="415" spans="1:14" x14ac:dyDescent="0.45">
      <c r="A415" s="128" t="s">
        <v>208</v>
      </c>
      <c r="B415" s="129">
        <v>0</v>
      </c>
      <c r="C415" s="129">
        <v>2743.4800000000005</v>
      </c>
      <c r="D415" s="129">
        <v>0</v>
      </c>
      <c r="E415" s="129">
        <v>707.49</v>
      </c>
      <c r="F415" s="129">
        <v>5202.37</v>
      </c>
      <c r="G415" s="129">
        <v>3847.1</v>
      </c>
      <c r="H415" s="129">
        <v>0</v>
      </c>
      <c r="I415" s="129">
        <v>212.17000000000002</v>
      </c>
      <c r="J415" s="129">
        <v>1507.9299999999998</v>
      </c>
      <c r="K415" s="129">
        <v>5996.5099999999993</v>
      </c>
      <c r="L415" s="129">
        <v>3916.68</v>
      </c>
      <c r="M415" s="129">
        <v>414.46</v>
      </c>
      <c r="N415" s="129">
        <f t="shared" si="6"/>
        <v>24548.19</v>
      </c>
    </row>
    <row r="416" spans="1:14" x14ac:dyDescent="0.45">
      <c r="A416" s="128" t="s">
        <v>655</v>
      </c>
      <c r="B416" s="129">
        <v>0</v>
      </c>
      <c r="C416" s="129">
        <v>0</v>
      </c>
      <c r="D416" s="129">
        <v>0</v>
      </c>
      <c r="E416" s="129">
        <v>0</v>
      </c>
      <c r="F416" s="129">
        <v>0</v>
      </c>
      <c r="G416" s="129">
        <v>228.28</v>
      </c>
      <c r="H416" s="129">
        <v>0</v>
      </c>
      <c r="I416" s="129">
        <v>0</v>
      </c>
      <c r="J416" s="129">
        <v>0</v>
      </c>
      <c r="K416" s="129">
        <v>31</v>
      </c>
      <c r="L416" s="129">
        <v>0</v>
      </c>
      <c r="M416" s="129">
        <v>0</v>
      </c>
      <c r="N416" s="129">
        <f t="shared" si="6"/>
        <v>259.27999999999997</v>
      </c>
    </row>
    <row r="417" spans="1:14" x14ac:dyDescent="0.45">
      <c r="A417" s="128" t="s">
        <v>656</v>
      </c>
      <c r="B417" s="129">
        <v>0</v>
      </c>
      <c r="C417" s="129">
        <v>0</v>
      </c>
      <c r="D417" s="129">
        <v>0</v>
      </c>
      <c r="E417" s="129">
        <v>0</v>
      </c>
      <c r="F417" s="129">
        <v>0</v>
      </c>
      <c r="G417" s="129">
        <v>175</v>
      </c>
      <c r="H417" s="129">
        <v>0</v>
      </c>
      <c r="I417" s="129">
        <v>0</v>
      </c>
      <c r="J417" s="129">
        <v>0</v>
      </c>
      <c r="K417" s="129">
        <v>0</v>
      </c>
      <c r="L417" s="129">
        <v>423.55</v>
      </c>
      <c r="M417" s="129">
        <v>0</v>
      </c>
      <c r="N417" s="129">
        <f t="shared" si="6"/>
        <v>598.54999999999995</v>
      </c>
    </row>
    <row r="418" spans="1:14" x14ac:dyDescent="0.45">
      <c r="A418" s="128" t="s">
        <v>657</v>
      </c>
      <c r="B418" s="129">
        <v>0</v>
      </c>
      <c r="C418" s="129">
        <v>105.4</v>
      </c>
      <c r="D418" s="129">
        <v>0</v>
      </c>
      <c r="E418" s="129">
        <v>10</v>
      </c>
      <c r="F418" s="129">
        <v>9.5</v>
      </c>
      <c r="G418" s="129">
        <v>10</v>
      </c>
      <c r="H418" s="129">
        <v>0</v>
      </c>
      <c r="I418" s="129">
        <v>20</v>
      </c>
      <c r="J418" s="129">
        <v>10</v>
      </c>
      <c r="K418" s="129">
        <v>1415</v>
      </c>
      <c r="L418" s="129">
        <v>99.7</v>
      </c>
      <c r="M418" s="129">
        <v>10</v>
      </c>
      <c r="N418" s="129">
        <f t="shared" si="6"/>
        <v>1689.6000000000001</v>
      </c>
    </row>
    <row r="419" spans="1:14" x14ac:dyDescent="0.45">
      <c r="A419" s="128" t="s">
        <v>658</v>
      </c>
      <c r="B419" s="129">
        <v>0</v>
      </c>
      <c r="C419" s="129">
        <v>677.85</v>
      </c>
      <c r="D419" s="129">
        <v>0</v>
      </c>
      <c r="E419" s="129">
        <v>0</v>
      </c>
      <c r="F419" s="129">
        <v>0</v>
      </c>
      <c r="G419" s="129">
        <v>0</v>
      </c>
      <c r="H419" s="129">
        <v>0</v>
      </c>
      <c r="I419" s="129">
        <v>0</v>
      </c>
      <c r="J419" s="129">
        <v>0</v>
      </c>
      <c r="K419" s="129">
        <v>0</v>
      </c>
      <c r="L419" s="129">
        <v>0</v>
      </c>
      <c r="M419" s="129">
        <v>0</v>
      </c>
      <c r="N419" s="129">
        <f t="shared" si="6"/>
        <v>677.85</v>
      </c>
    </row>
    <row r="420" spans="1:14" x14ac:dyDescent="0.45">
      <c r="A420" s="128" t="s">
        <v>659</v>
      </c>
      <c r="B420" s="129">
        <v>0</v>
      </c>
      <c r="C420" s="129">
        <v>1958.71</v>
      </c>
      <c r="D420" s="129">
        <v>1325.22</v>
      </c>
      <c r="E420" s="129">
        <v>1343.96</v>
      </c>
      <c r="F420" s="129">
        <v>4459.29</v>
      </c>
      <c r="G420" s="129">
        <v>2091.15</v>
      </c>
      <c r="H420" s="129">
        <v>0</v>
      </c>
      <c r="I420" s="129">
        <v>1167.8599999999999</v>
      </c>
      <c r="J420" s="129">
        <v>1842</v>
      </c>
      <c r="K420" s="129">
        <v>480.01</v>
      </c>
      <c r="L420" s="129">
        <v>80.86</v>
      </c>
      <c r="M420" s="129">
        <v>629.78</v>
      </c>
      <c r="N420" s="129">
        <f t="shared" si="6"/>
        <v>15378.840000000002</v>
      </c>
    </row>
    <row r="421" spans="1:14" x14ac:dyDescent="0.45">
      <c r="A421" s="128" t="s">
        <v>209</v>
      </c>
      <c r="B421" s="129">
        <v>0</v>
      </c>
      <c r="C421" s="129">
        <v>0</v>
      </c>
      <c r="D421" s="129">
        <v>0</v>
      </c>
      <c r="E421" s="129">
        <v>-209.76</v>
      </c>
      <c r="F421" s="129">
        <v>0</v>
      </c>
      <c r="G421" s="129">
        <v>95.55</v>
      </c>
      <c r="H421" s="129">
        <v>0</v>
      </c>
      <c r="I421" s="129">
        <v>0</v>
      </c>
      <c r="J421" s="129">
        <v>0</v>
      </c>
      <c r="K421" s="129">
        <v>668.42</v>
      </c>
      <c r="L421" s="129">
        <v>0</v>
      </c>
      <c r="M421" s="129">
        <v>0</v>
      </c>
      <c r="N421" s="129">
        <f t="shared" si="6"/>
        <v>554.20999999999992</v>
      </c>
    </row>
    <row r="422" spans="1:14" x14ac:dyDescent="0.45">
      <c r="A422" s="128" t="s">
        <v>660</v>
      </c>
      <c r="B422" s="129">
        <v>0</v>
      </c>
      <c r="C422" s="129">
        <v>0</v>
      </c>
      <c r="D422" s="129">
        <v>0</v>
      </c>
      <c r="E422" s="129">
        <v>0</v>
      </c>
      <c r="F422" s="129">
        <v>0</v>
      </c>
      <c r="G422" s="129">
        <v>0</v>
      </c>
      <c r="H422" s="129">
        <v>0</v>
      </c>
      <c r="I422" s="129">
        <v>0</v>
      </c>
      <c r="J422" s="129">
        <v>0</v>
      </c>
      <c r="K422" s="129">
        <v>0</v>
      </c>
      <c r="L422" s="129">
        <v>0</v>
      </c>
      <c r="M422" s="129">
        <v>0</v>
      </c>
      <c r="N422" s="129">
        <f t="shared" si="6"/>
        <v>0</v>
      </c>
    </row>
    <row r="423" spans="1:14" x14ac:dyDescent="0.45">
      <c r="A423" s="128" t="s">
        <v>661</v>
      </c>
      <c r="B423" s="129">
        <v>0</v>
      </c>
      <c r="C423" s="129">
        <v>0</v>
      </c>
      <c r="D423" s="129">
        <v>8.94</v>
      </c>
      <c r="E423" s="129">
        <v>0</v>
      </c>
      <c r="F423" s="129">
        <v>2325.1999999999998</v>
      </c>
      <c r="G423" s="129">
        <v>1251.48</v>
      </c>
      <c r="H423" s="129">
        <v>0</v>
      </c>
      <c r="I423" s="129">
        <v>6.2</v>
      </c>
      <c r="J423" s="129">
        <v>800.75</v>
      </c>
      <c r="K423" s="129">
        <v>0</v>
      </c>
      <c r="L423" s="129">
        <v>1052.58</v>
      </c>
      <c r="M423" s="129">
        <v>18.48</v>
      </c>
      <c r="N423" s="129">
        <f t="shared" si="6"/>
        <v>5463.6299999999992</v>
      </c>
    </row>
    <row r="424" spans="1:14" x14ac:dyDescent="0.45">
      <c r="A424" s="128" t="s">
        <v>662</v>
      </c>
      <c r="B424" s="129">
        <v>0</v>
      </c>
      <c r="C424" s="129">
        <v>65</v>
      </c>
      <c r="D424" s="129">
        <v>95</v>
      </c>
      <c r="E424" s="129">
        <v>239.85</v>
      </c>
      <c r="F424" s="129">
        <v>1050.1500000000001</v>
      </c>
      <c r="G424" s="129">
        <v>465.72</v>
      </c>
      <c r="H424" s="129">
        <v>0</v>
      </c>
      <c r="I424" s="129">
        <v>64.8</v>
      </c>
      <c r="J424" s="129">
        <v>1238.3999999999999</v>
      </c>
      <c r="K424" s="129">
        <v>1131.3400000000001</v>
      </c>
      <c r="L424" s="129">
        <v>222.4</v>
      </c>
      <c r="M424" s="129">
        <v>40</v>
      </c>
      <c r="N424" s="129">
        <f t="shared" si="6"/>
        <v>4612.66</v>
      </c>
    </row>
    <row r="425" spans="1:14" x14ac:dyDescent="0.45">
      <c r="A425" s="128" t="s">
        <v>210</v>
      </c>
      <c r="B425" s="129">
        <v>0</v>
      </c>
      <c r="C425" s="129">
        <v>-2130.02</v>
      </c>
      <c r="D425" s="129">
        <v>0</v>
      </c>
      <c r="E425" s="129">
        <v>65</v>
      </c>
      <c r="F425" s="129">
        <v>0</v>
      </c>
      <c r="G425" s="129">
        <v>0</v>
      </c>
      <c r="H425" s="129">
        <v>0</v>
      </c>
      <c r="I425" s="129">
        <v>0</v>
      </c>
      <c r="J425" s="129">
        <v>758.4</v>
      </c>
      <c r="K425" s="129">
        <v>74.400000000000006</v>
      </c>
      <c r="L425" s="129">
        <v>18.600000000000001</v>
      </c>
      <c r="M425" s="129">
        <v>1566.86</v>
      </c>
      <c r="N425" s="129">
        <f t="shared" si="6"/>
        <v>353.24</v>
      </c>
    </row>
    <row r="426" spans="1:14" x14ac:dyDescent="0.45">
      <c r="A426" s="128" t="s">
        <v>211</v>
      </c>
      <c r="B426" s="129">
        <v>0</v>
      </c>
      <c r="C426" s="129">
        <v>42.32</v>
      </c>
      <c r="D426" s="129">
        <v>33</v>
      </c>
      <c r="E426" s="129">
        <v>31.68</v>
      </c>
      <c r="F426" s="129">
        <v>32.36</v>
      </c>
      <c r="G426" s="129">
        <v>34</v>
      </c>
      <c r="H426" s="129">
        <v>0</v>
      </c>
      <c r="I426" s="129">
        <v>33.520000000000003</v>
      </c>
      <c r="J426" s="129">
        <v>27.44</v>
      </c>
      <c r="K426" s="129">
        <v>28.56</v>
      </c>
      <c r="L426" s="129">
        <v>281.39999999999998</v>
      </c>
      <c r="M426" s="129">
        <v>29.36</v>
      </c>
      <c r="N426" s="129">
        <f t="shared" si="6"/>
        <v>573.64</v>
      </c>
    </row>
    <row r="427" spans="1:14" x14ac:dyDescent="0.45">
      <c r="A427" s="128" t="s">
        <v>663</v>
      </c>
      <c r="B427" s="129">
        <v>0</v>
      </c>
      <c r="C427" s="129">
        <v>0</v>
      </c>
      <c r="D427" s="129">
        <v>0</v>
      </c>
      <c r="E427" s="129">
        <v>1635</v>
      </c>
      <c r="F427" s="129">
        <v>15.06</v>
      </c>
      <c r="G427" s="129">
        <v>758</v>
      </c>
      <c r="H427" s="129">
        <v>0</v>
      </c>
      <c r="I427" s="129">
        <v>0</v>
      </c>
      <c r="J427" s="129">
        <v>0</v>
      </c>
      <c r="K427" s="129">
        <v>0</v>
      </c>
      <c r="L427" s="129">
        <v>161.19999999999999</v>
      </c>
      <c r="M427" s="129">
        <v>0</v>
      </c>
      <c r="N427" s="129">
        <f t="shared" si="6"/>
        <v>2569.2599999999998</v>
      </c>
    </row>
    <row r="428" spans="1:14" x14ac:dyDescent="0.45">
      <c r="A428" s="128" t="s">
        <v>213</v>
      </c>
      <c r="B428" s="129">
        <v>0</v>
      </c>
      <c r="C428" s="129">
        <v>0</v>
      </c>
      <c r="D428" s="129">
        <v>0</v>
      </c>
      <c r="E428" s="129">
        <v>872.02</v>
      </c>
      <c r="F428" s="129">
        <v>133.77000000000001</v>
      </c>
      <c r="G428" s="129">
        <v>5053.96</v>
      </c>
      <c r="H428" s="129">
        <v>0</v>
      </c>
      <c r="I428" s="129">
        <v>0</v>
      </c>
      <c r="J428" s="129">
        <v>0</v>
      </c>
      <c r="K428" s="129">
        <v>0</v>
      </c>
      <c r="L428" s="129">
        <v>0</v>
      </c>
      <c r="M428" s="129">
        <v>0</v>
      </c>
      <c r="N428" s="129">
        <f t="shared" si="6"/>
        <v>6059.75</v>
      </c>
    </row>
    <row r="429" spans="1:14" x14ac:dyDescent="0.45">
      <c r="A429" s="128" t="s">
        <v>214</v>
      </c>
      <c r="B429" s="129">
        <v>0</v>
      </c>
      <c r="C429" s="129">
        <v>46.7</v>
      </c>
      <c r="D429" s="129">
        <v>0</v>
      </c>
      <c r="E429" s="129">
        <v>0</v>
      </c>
      <c r="F429" s="129">
        <v>0</v>
      </c>
      <c r="G429" s="129">
        <v>0</v>
      </c>
      <c r="H429" s="129">
        <v>0</v>
      </c>
      <c r="I429" s="129">
        <v>7.73</v>
      </c>
      <c r="J429" s="129">
        <v>24</v>
      </c>
      <c r="K429" s="129">
        <v>93</v>
      </c>
      <c r="L429" s="129">
        <v>24</v>
      </c>
      <c r="M429" s="129">
        <v>272.3</v>
      </c>
      <c r="N429" s="129">
        <f t="shared" si="6"/>
        <v>467.73</v>
      </c>
    </row>
    <row r="430" spans="1:14" x14ac:dyDescent="0.45">
      <c r="A430" s="128" t="s">
        <v>215</v>
      </c>
      <c r="B430" s="129">
        <v>0</v>
      </c>
      <c r="C430" s="129">
        <v>20</v>
      </c>
      <c r="D430" s="129">
        <v>675.9</v>
      </c>
      <c r="E430" s="129">
        <v>20</v>
      </c>
      <c r="F430" s="129">
        <v>417.16999999999996</v>
      </c>
      <c r="G430" s="129">
        <v>692.9</v>
      </c>
      <c r="H430" s="129">
        <v>0</v>
      </c>
      <c r="I430" s="129">
        <v>162.19999999999999</v>
      </c>
      <c r="J430" s="129">
        <v>259.72000000000003</v>
      </c>
      <c r="K430" s="129">
        <v>7930.8499999999995</v>
      </c>
      <c r="L430" s="129">
        <v>211.27999999999997</v>
      </c>
      <c r="M430" s="129">
        <v>6894.12</v>
      </c>
      <c r="N430" s="129">
        <f t="shared" si="6"/>
        <v>17284.14</v>
      </c>
    </row>
    <row r="431" spans="1:14" x14ac:dyDescent="0.45">
      <c r="A431" s="128" t="s">
        <v>664</v>
      </c>
      <c r="B431" s="129">
        <v>0</v>
      </c>
      <c r="C431" s="129">
        <v>1991.2399999999998</v>
      </c>
      <c r="D431" s="129">
        <v>930</v>
      </c>
      <c r="E431" s="129">
        <v>1464.5</v>
      </c>
      <c r="F431" s="129">
        <v>2022.6100000000001</v>
      </c>
      <c r="G431" s="129">
        <v>3950.26</v>
      </c>
      <c r="H431" s="129">
        <v>0</v>
      </c>
      <c r="I431" s="129">
        <v>1283</v>
      </c>
      <c r="J431" s="129">
        <v>7669.79</v>
      </c>
      <c r="K431" s="129">
        <v>3530</v>
      </c>
      <c r="L431" s="129">
        <v>2090.11</v>
      </c>
      <c r="M431" s="129">
        <v>2225.63</v>
      </c>
      <c r="N431" s="129">
        <f t="shared" si="6"/>
        <v>27157.140000000003</v>
      </c>
    </row>
    <row r="432" spans="1:14" x14ac:dyDescent="0.45">
      <c r="A432" s="128" t="s">
        <v>665</v>
      </c>
      <c r="B432" s="129">
        <v>0</v>
      </c>
      <c r="C432" s="129">
        <v>0</v>
      </c>
      <c r="D432" s="129">
        <v>0</v>
      </c>
      <c r="E432" s="129">
        <v>40.200000000000003</v>
      </c>
      <c r="F432" s="129">
        <v>0</v>
      </c>
      <c r="G432" s="129">
        <v>0</v>
      </c>
      <c r="H432" s="129">
        <v>0</v>
      </c>
      <c r="I432" s="129">
        <v>0</v>
      </c>
      <c r="J432" s="129">
        <v>0</v>
      </c>
      <c r="K432" s="129">
        <v>0</v>
      </c>
      <c r="L432" s="129">
        <v>0</v>
      </c>
      <c r="M432" s="129">
        <v>0</v>
      </c>
      <c r="N432" s="129">
        <f t="shared" si="6"/>
        <v>40.200000000000003</v>
      </c>
    </row>
    <row r="433" spans="1:14" x14ac:dyDescent="0.45">
      <c r="A433" s="128" t="s">
        <v>666</v>
      </c>
      <c r="B433" s="129">
        <v>0</v>
      </c>
      <c r="C433" s="129">
        <v>349.45</v>
      </c>
      <c r="D433" s="129">
        <v>1063.95</v>
      </c>
      <c r="E433" s="129">
        <v>267</v>
      </c>
      <c r="F433" s="129">
        <v>585.6</v>
      </c>
      <c r="G433" s="129">
        <v>115</v>
      </c>
      <c r="H433" s="129">
        <v>0</v>
      </c>
      <c r="I433" s="129">
        <v>267</v>
      </c>
      <c r="J433" s="129">
        <v>498.6</v>
      </c>
      <c r="K433" s="129">
        <v>2562.6400000000003</v>
      </c>
      <c r="L433" s="129">
        <v>145.80000000000001</v>
      </c>
      <c r="M433" s="129">
        <v>3244.8</v>
      </c>
      <c r="N433" s="129">
        <f t="shared" si="6"/>
        <v>9099.84</v>
      </c>
    </row>
    <row r="434" spans="1:14" x14ac:dyDescent="0.45">
      <c r="A434" s="128" t="s">
        <v>217</v>
      </c>
      <c r="B434" s="129">
        <v>0</v>
      </c>
      <c r="C434" s="129">
        <v>0</v>
      </c>
      <c r="D434" s="129">
        <v>776.1</v>
      </c>
      <c r="E434" s="129">
        <v>300.45</v>
      </c>
      <c r="F434" s="129">
        <v>2031.7</v>
      </c>
      <c r="G434" s="129">
        <v>3648.6</v>
      </c>
      <c r="H434" s="129">
        <v>0</v>
      </c>
      <c r="I434" s="129">
        <v>0</v>
      </c>
      <c r="J434" s="129">
        <v>0</v>
      </c>
      <c r="K434" s="129">
        <v>0</v>
      </c>
      <c r="L434" s="129">
        <v>0</v>
      </c>
      <c r="M434" s="129">
        <v>0</v>
      </c>
      <c r="N434" s="129">
        <f t="shared" si="6"/>
        <v>6756.85</v>
      </c>
    </row>
    <row r="435" spans="1:14" x14ac:dyDescent="0.45">
      <c r="A435" s="128" t="s">
        <v>218</v>
      </c>
      <c r="B435" s="129">
        <v>0</v>
      </c>
      <c r="C435" s="129">
        <v>3016.59</v>
      </c>
      <c r="D435" s="129">
        <v>0</v>
      </c>
      <c r="E435" s="129">
        <v>0</v>
      </c>
      <c r="F435" s="129">
        <v>0</v>
      </c>
      <c r="G435" s="129">
        <v>0</v>
      </c>
      <c r="H435" s="129">
        <v>0</v>
      </c>
      <c r="I435" s="129">
        <v>6.2</v>
      </c>
      <c r="J435" s="129">
        <v>1555.01</v>
      </c>
      <c r="K435" s="129">
        <v>1007.44</v>
      </c>
      <c r="L435" s="129">
        <v>1049.79</v>
      </c>
      <c r="M435" s="129">
        <v>1809.23</v>
      </c>
      <c r="N435" s="129">
        <f t="shared" si="6"/>
        <v>8444.26</v>
      </c>
    </row>
    <row r="436" spans="1:14" x14ac:dyDescent="0.45">
      <c r="A436" s="128" t="s">
        <v>219</v>
      </c>
      <c r="B436" s="129">
        <v>0</v>
      </c>
      <c r="C436" s="129">
        <v>0</v>
      </c>
      <c r="D436" s="129">
        <v>6281.62</v>
      </c>
      <c r="E436" s="129">
        <v>159</v>
      </c>
      <c r="F436" s="129">
        <v>0</v>
      </c>
      <c r="G436" s="129">
        <v>9</v>
      </c>
      <c r="H436" s="129">
        <v>0</v>
      </c>
      <c r="I436" s="129">
        <v>0</v>
      </c>
      <c r="J436" s="129">
        <v>0</v>
      </c>
      <c r="K436" s="129">
        <v>159</v>
      </c>
      <c r="L436" s="129">
        <v>605</v>
      </c>
      <c r="M436" s="129">
        <v>0</v>
      </c>
      <c r="N436" s="129">
        <f t="shared" si="6"/>
        <v>7213.62</v>
      </c>
    </row>
    <row r="437" spans="1:14" x14ac:dyDescent="0.45">
      <c r="A437" s="128" t="s">
        <v>667</v>
      </c>
      <c r="B437" s="129">
        <v>0</v>
      </c>
      <c r="C437" s="129">
        <v>6.2</v>
      </c>
      <c r="D437" s="129">
        <v>0</v>
      </c>
      <c r="E437" s="129">
        <v>0</v>
      </c>
      <c r="F437" s="129">
        <v>0</v>
      </c>
      <c r="G437" s="129">
        <v>0</v>
      </c>
      <c r="H437" s="129">
        <v>0</v>
      </c>
      <c r="I437" s="129">
        <v>0</v>
      </c>
      <c r="J437" s="129">
        <v>0</v>
      </c>
      <c r="K437" s="129">
        <v>12.4</v>
      </c>
      <c r="L437" s="129">
        <v>12.4</v>
      </c>
      <c r="M437" s="129">
        <v>0</v>
      </c>
      <c r="N437" s="129">
        <f t="shared" si="6"/>
        <v>31</v>
      </c>
    </row>
    <row r="438" spans="1:14" x14ac:dyDescent="0.45">
      <c r="A438" s="128" t="s">
        <v>668</v>
      </c>
      <c r="B438" s="129">
        <v>0</v>
      </c>
      <c r="C438" s="129">
        <v>0</v>
      </c>
      <c r="D438" s="129">
        <v>0</v>
      </c>
      <c r="E438" s="129">
        <v>0</v>
      </c>
      <c r="F438" s="129">
        <v>18</v>
      </c>
      <c r="G438" s="129">
        <v>212.43</v>
      </c>
      <c r="H438" s="129">
        <v>0</v>
      </c>
      <c r="I438" s="129">
        <v>0</v>
      </c>
      <c r="J438" s="129">
        <v>0</v>
      </c>
      <c r="K438" s="129">
        <v>128</v>
      </c>
      <c r="L438" s="129">
        <v>232.18</v>
      </c>
      <c r="M438" s="129">
        <v>0</v>
      </c>
      <c r="N438" s="129">
        <f t="shared" si="6"/>
        <v>590.61</v>
      </c>
    </row>
    <row r="439" spans="1:14" x14ac:dyDescent="0.45">
      <c r="A439" s="128" t="s">
        <v>221</v>
      </c>
      <c r="B439" s="129">
        <v>0</v>
      </c>
      <c r="C439" s="129">
        <v>1976.9</v>
      </c>
      <c r="D439" s="129">
        <v>2395</v>
      </c>
      <c r="E439" s="129">
        <v>1379.4</v>
      </c>
      <c r="F439" s="129">
        <v>260.51</v>
      </c>
      <c r="G439" s="129">
        <v>5365.5</v>
      </c>
      <c r="H439" s="129">
        <v>0</v>
      </c>
      <c r="I439" s="129">
        <v>237</v>
      </c>
      <c r="J439" s="129">
        <v>16.2</v>
      </c>
      <c r="K439" s="129">
        <v>471.4</v>
      </c>
      <c r="L439" s="129">
        <v>1438.2</v>
      </c>
      <c r="M439" s="129">
        <v>2605.7200000000003</v>
      </c>
      <c r="N439" s="129">
        <f t="shared" si="6"/>
        <v>16145.830000000002</v>
      </c>
    </row>
    <row r="440" spans="1:14" x14ac:dyDescent="0.45">
      <c r="A440" s="128" t="s">
        <v>669</v>
      </c>
      <c r="B440" s="129">
        <v>0</v>
      </c>
      <c r="C440" s="129">
        <v>260.8</v>
      </c>
      <c r="D440" s="129">
        <v>0</v>
      </c>
      <c r="E440" s="129">
        <v>235</v>
      </c>
      <c r="F440" s="129">
        <v>0</v>
      </c>
      <c r="G440" s="129">
        <v>1779</v>
      </c>
      <c r="H440" s="129">
        <v>0</v>
      </c>
      <c r="I440" s="129">
        <v>334</v>
      </c>
      <c r="J440" s="129">
        <v>12.4</v>
      </c>
      <c r="K440" s="129">
        <v>805.92</v>
      </c>
      <c r="L440" s="129">
        <v>0</v>
      </c>
      <c r="M440" s="129">
        <v>31</v>
      </c>
      <c r="N440" s="129">
        <f t="shared" si="6"/>
        <v>3458.1200000000003</v>
      </c>
    </row>
    <row r="441" spans="1:14" x14ac:dyDescent="0.45">
      <c r="A441" s="128" t="s">
        <v>222</v>
      </c>
      <c r="B441" s="129">
        <v>0</v>
      </c>
      <c r="C441" s="129">
        <v>7758.94</v>
      </c>
      <c r="D441" s="129">
        <v>894.89</v>
      </c>
      <c r="E441" s="129">
        <v>1511.87</v>
      </c>
      <c r="F441" s="129">
        <v>1984.53</v>
      </c>
      <c r="G441" s="129">
        <v>3157.45</v>
      </c>
      <c r="H441" s="129">
        <v>25120</v>
      </c>
      <c r="I441" s="129">
        <v>5112.3599999999997</v>
      </c>
      <c r="J441" s="129">
        <v>1669.25</v>
      </c>
      <c r="K441" s="129">
        <v>544.13</v>
      </c>
      <c r="L441" s="129">
        <v>2246.4499999999998</v>
      </c>
      <c r="M441" s="129">
        <v>0</v>
      </c>
      <c r="N441" s="129">
        <f t="shared" si="6"/>
        <v>49999.869999999995</v>
      </c>
    </row>
    <row r="442" spans="1:14" x14ac:dyDescent="0.45">
      <c r="A442" s="128" t="s">
        <v>670</v>
      </c>
      <c r="B442" s="129">
        <v>0</v>
      </c>
      <c r="C442" s="129">
        <v>0</v>
      </c>
      <c r="D442" s="129">
        <v>1260.8399999999999</v>
      </c>
      <c r="E442" s="129">
        <v>527.13</v>
      </c>
      <c r="F442" s="129">
        <v>450</v>
      </c>
      <c r="G442" s="129">
        <v>2796.2</v>
      </c>
      <c r="H442" s="129">
        <v>16236.88</v>
      </c>
      <c r="I442" s="129">
        <v>0</v>
      </c>
      <c r="J442" s="129">
        <v>277.06</v>
      </c>
      <c r="K442" s="129">
        <v>511</v>
      </c>
      <c r="L442" s="129">
        <v>1347.04</v>
      </c>
      <c r="M442" s="129">
        <v>549.71</v>
      </c>
      <c r="N442" s="129">
        <f t="shared" si="6"/>
        <v>23955.86</v>
      </c>
    </row>
    <row r="443" spans="1:14" x14ac:dyDescent="0.45">
      <c r="A443" s="128" t="s">
        <v>224</v>
      </c>
      <c r="B443" s="129">
        <v>0</v>
      </c>
      <c r="C443" s="129">
        <v>1880.45</v>
      </c>
      <c r="D443" s="129">
        <v>0</v>
      </c>
      <c r="E443" s="129">
        <v>0</v>
      </c>
      <c r="F443" s="129">
        <v>0</v>
      </c>
      <c r="G443" s="129">
        <v>0</v>
      </c>
      <c r="H443" s="129">
        <v>0</v>
      </c>
      <c r="I443" s="129">
        <v>0</v>
      </c>
      <c r="J443" s="129">
        <v>0</v>
      </c>
      <c r="K443" s="129">
        <v>1775</v>
      </c>
      <c r="L443" s="129">
        <v>0</v>
      </c>
      <c r="M443" s="129">
        <v>3957.99</v>
      </c>
      <c r="N443" s="129">
        <f t="shared" si="6"/>
        <v>7613.44</v>
      </c>
    </row>
    <row r="444" spans="1:14" x14ac:dyDescent="0.45">
      <c r="A444" s="128" t="s">
        <v>225</v>
      </c>
      <c r="B444" s="129">
        <v>0</v>
      </c>
      <c r="C444" s="129">
        <v>0</v>
      </c>
      <c r="D444" s="129">
        <v>108568</v>
      </c>
      <c r="E444" s="129">
        <v>2284</v>
      </c>
      <c r="F444" s="129">
        <v>62.959999999999994</v>
      </c>
      <c r="G444" s="129">
        <v>130</v>
      </c>
      <c r="H444" s="129">
        <v>65100</v>
      </c>
      <c r="I444" s="129">
        <v>0</v>
      </c>
      <c r="J444" s="129">
        <v>0</v>
      </c>
      <c r="K444" s="129">
        <v>437.07</v>
      </c>
      <c r="L444" s="129">
        <v>952</v>
      </c>
      <c r="M444" s="129">
        <v>0</v>
      </c>
      <c r="N444" s="129">
        <f t="shared" si="6"/>
        <v>177534.03000000003</v>
      </c>
    </row>
    <row r="445" spans="1:14" x14ac:dyDescent="0.45">
      <c r="A445" s="128" t="s">
        <v>671</v>
      </c>
      <c r="B445" s="129">
        <v>0</v>
      </c>
      <c r="C445" s="129">
        <v>116.2</v>
      </c>
      <c r="D445" s="129">
        <v>0</v>
      </c>
      <c r="E445" s="129">
        <v>157.15</v>
      </c>
      <c r="F445" s="129">
        <v>5612.6</v>
      </c>
      <c r="G445" s="129">
        <v>2946.03</v>
      </c>
      <c r="H445" s="129">
        <v>0</v>
      </c>
      <c r="I445" s="129">
        <v>385</v>
      </c>
      <c r="J445" s="129">
        <v>158.94999999999999</v>
      </c>
      <c r="K445" s="129">
        <v>390.84</v>
      </c>
      <c r="L445" s="129">
        <v>1615.99</v>
      </c>
      <c r="M445" s="129">
        <v>1470.2</v>
      </c>
      <c r="N445" s="129">
        <f t="shared" si="6"/>
        <v>12852.960000000003</v>
      </c>
    </row>
    <row r="446" spans="1:14" x14ac:dyDescent="0.45">
      <c r="A446" s="128" t="s">
        <v>672</v>
      </c>
      <c r="B446" s="129">
        <v>0</v>
      </c>
      <c r="C446" s="129">
        <v>0</v>
      </c>
      <c r="D446" s="129">
        <v>21.88</v>
      </c>
      <c r="E446" s="129">
        <v>85</v>
      </c>
      <c r="F446" s="129">
        <v>0</v>
      </c>
      <c r="G446" s="129">
        <v>0</v>
      </c>
      <c r="H446" s="129">
        <v>0</v>
      </c>
      <c r="I446" s="129">
        <v>0</v>
      </c>
      <c r="J446" s="129">
        <v>0</v>
      </c>
      <c r="K446" s="129">
        <v>0</v>
      </c>
      <c r="L446" s="129">
        <v>12.4</v>
      </c>
      <c r="M446" s="129">
        <v>0</v>
      </c>
      <c r="N446" s="129">
        <f t="shared" si="6"/>
        <v>119.28</v>
      </c>
    </row>
    <row r="447" spans="1:14" x14ac:dyDescent="0.45">
      <c r="A447" s="128" t="s">
        <v>673</v>
      </c>
      <c r="B447" s="129">
        <v>0</v>
      </c>
      <c r="C447" s="129">
        <v>176</v>
      </c>
      <c r="D447" s="129">
        <v>0</v>
      </c>
      <c r="E447" s="129">
        <v>0</v>
      </c>
      <c r="F447" s="129">
        <v>0</v>
      </c>
      <c r="G447" s="129">
        <v>0</v>
      </c>
      <c r="H447" s="129">
        <v>0</v>
      </c>
      <c r="I447" s="129">
        <v>0</v>
      </c>
      <c r="J447" s="129">
        <v>0</v>
      </c>
      <c r="K447" s="129">
        <v>58.6</v>
      </c>
      <c r="L447" s="129">
        <v>250</v>
      </c>
      <c r="M447" s="129">
        <v>0</v>
      </c>
      <c r="N447" s="129">
        <f t="shared" si="6"/>
        <v>484.6</v>
      </c>
    </row>
    <row r="448" spans="1:14" x14ac:dyDescent="0.45">
      <c r="A448" s="128" t="s">
        <v>674</v>
      </c>
      <c r="B448" s="129">
        <v>0</v>
      </c>
      <c r="C448" s="129">
        <v>0</v>
      </c>
      <c r="D448" s="129">
        <v>0</v>
      </c>
      <c r="E448" s="129">
        <v>0</v>
      </c>
      <c r="F448" s="129">
        <v>87.88</v>
      </c>
      <c r="G448" s="129">
        <v>145.67000000000002</v>
      </c>
      <c r="H448" s="129">
        <v>0</v>
      </c>
      <c r="I448" s="129">
        <v>129.80000000000001</v>
      </c>
      <c r="J448" s="129">
        <v>130.29</v>
      </c>
      <c r="K448" s="129">
        <v>33.729999999999997</v>
      </c>
      <c r="L448" s="129">
        <v>2876</v>
      </c>
      <c r="M448" s="129">
        <v>0</v>
      </c>
      <c r="N448" s="129">
        <f t="shared" si="6"/>
        <v>3403.37</v>
      </c>
    </row>
    <row r="449" spans="1:14" x14ac:dyDescent="0.45">
      <c r="A449" s="128" t="s">
        <v>675</v>
      </c>
      <c r="B449" s="129">
        <v>0</v>
      </c>
      <c r="C449" s="129">
        <v>10012.07</v>
      </c>
      <c r="D449" s="129">
        <v>335</v>
      </c>
      <c r="E449" s="129">
        <v>10.199999999999999</v>
      </c>
      <c r="F449" s="129">
        <v>2631.87</v>
      </c>
      <c r="G449" s="129">
        <v>5517.91</v>
      </c>
      <c r="H449" s="130">
        <v>27677.79</v>
      </c>
      <c r="I449" s="129">
        <v>3145.79</v>
      </c>
      <c r="J449" s="129">
        <v>3347.65</v>
      </c>
      <c r="K449" s="129">
        <v>1296.51</v>
      </c>
      <c r="L449" s="129">
        <v>223.54</v>
      </c>
      <c r="M449" s="129">
        <v>36.049999999999997</v>
      </c>
      <c r="N449" s="129">
        <f t="shared" si="6"/>
        <v>54234.380000000005</v>
      </c>
    </row>
    <row r="450" spans="1:14" x14ac:dyDescent="0.45">
      <c r="A450" s="128" t="s">
        <v>676</v>
      </c>
      <c r="B450" s="129">
        <v>0</v>
      </c>
      <c r="C450" s="129">
        <v>2060</v>
      </c>
      <c r="D450" s="129">
        <v>274.75</v>
      </c>
      <c r="E450" s="129">
        <v>210</v>
      </c>
      <c r="F450" s="129">
        <v>623.51</v>
      </c>
      <c r="G450" s="129">
        <v>641</v>
      </c>
      <c r="H450" s="130">
        <v>936.5</v>
      </c>
      <c r="I450" s="129">
        <v>969.5</v>
      </c>
      <c r="J450" s="129">
        <v>2977.45</v>
      </c>
      <c r="K450" s="129">
        <v>941.34</v>
      </c>
      <c r="L450" s="129">
        <v>4799.3</v>
      </c>
      <c r="M450" s="129">
        <v>919.01</v>
      </c>
      <c r="N450" s="129">
        <f t="shared" si="6"/>
        <v>15352.359999999999</v>
      </c>
    </row>
    <row r="451" spans="1:14" x14ac:dyDescent="0.45">
      <c r="A451" s="128" t="s">
        <v>677</v>
      </c>
      <c r="B451" s="129">
        <v>0</v>
      </c>
      <c r="C451" s="129">
        <v>68.099999999999994</v>
      </c>
      <c r="D451" s="129">
        <v>0</v>
      </c>
      <c r="E451" s="129">
        <v>0</v>
      </c>
      <c r="F451" s="129">
        <v>79.8</v>
      </c>
      <c r="G451" s="129">
        <v>618.04999999999995</v>
      </c>
      <c r="H451" s="130">
        <v>58266.84</v>
      </c>
      <c r="I451" s="129">
        <v>8112</v>
      </c>
      <c r="J451" s="129">
        <v>8623.2000000000007</v>
      </c>
      <c r="K451" s="129">
        <v>1528.6</v>
      </c>
      <c r="L451" s="129">
        <v>1917.91</v>
      </c>
      <c r="M451" s="129">
        <v>2201.89</v>
      </c>
      <c r="N451" s="129">
        <f t="shared" ref="N451:N458" si="7">SUM(B451:M451)</f>
        <v>81416.39</v>
      </c>
    </row>
    <row r="452" spans="1:14" x14ac:dyDescent="0.45">
      <c r="A452" s="128" t="s">
        <v>678</v>
      </c>
      <c r="B452" s="129">
        <v>0</v>
      </c>
      <c r="C452" s="129">
        <v>33.25</v>
      </c>
      <c r="D452" s="129">
        <v>0</v>
      </c>
      <c r="E452" s="129">
        <v>0</v>
      </c>
      <c r="F452" s="129">
        <v>3025.0600000000004</v>
      </c>
      <c r="G452" s="129">
        <v>3647.28</v>
      </c>
      <c r="H452" s="130">
        <v>516.97</v>
      </c>
      <c r="I452" s="129">
        <v>416.48</v>
      </c>
      <c r="J452" s="129">
        <v>2831.31</v>
      </c>
      <c r="K452" s="129">
        <v>0</v>
      </c>
      <c r="L452" s="129">
        <v>0</v>
      </c>
      <c r="M452" s="129">
        <v>1600.68</v>
      </c>
      <c r="N452" s="129">
        <f t="shared" si="7"/>
        <v>12071.03</v>
      </c>
    </row>
    <row r="453" spans="1:14" x14ac:dyDescent="0.45">
      <c r="A453" s="128" t="s">
        <v>679</v>
      </c>
      <c r="B453" s="129">
        <v>0</v>
      </c>
      <c r="C453" s="129">
        <v>1409.27</v>
      </c>
      <c r="D453" s="129">
        <v>-36.33</v>
      </c>
      <c r="E453" s="129">
        <v>1960.73</v>
      </c>
      <c r="F453" s="129">
        <v>0</v>
      </c>
      <c r="G453" s="129">
        <v>305</v>
      </c>
      <c r="H453" s="130">
        <v>16594.97</v>
      </c>
      <c r="I453" s="129">
        <v>4047.7599999999998</v>
      </c>
      <c r="J453" s="129">
        <v>11162.380000000001</v>
      </c>
      <c r="K453" s="129">
        <v>0</v>
      </c>
      <c r="L453" s="129">
        <v>2762.33</v>
      </c>
      <c r="M453" s="129">
        <v>25.44</v>
      </c>
      <c r="N453" s="129">
        <f t="shared" si="7"/>
        <v>38231.550000000003</v>
      </c>
    </row>
    <row r="454" spans="1:14" x14ac:dyDescent="0.45">
      <c r="A454" s="128" t="s">
        <v>680</v>
      </c>
      <c r="B454" s="129">
        <v>0</v>
      </c>
      <c r="C454" s="129">
        <v>6515.24</v>
      </c>
      <c r="D454" s="129">
        <v>0</v>
      </c>
      <c r="E454" s="129">
        <v>403.99</v>
      </c>
      <c r="F454" s="129">
        <v>150.69</v>
      </c>
      <c r="G454" s="129">
        <v>0</v>
      </c>
      <c r="H454" s="130">
        <v>3165.48</v>
      </c>
      <c r="I454" s="129">
        <v>369.27</v>
      </c>
      <c r="J454" s="129">
        <v>271.17</v>
      </c>
      <c r="K454" s="129">
        <v>2135.6099999999997</v>
      </c>
      <c r="L454" s="129">
        <v>4659.8</v>
      </c>
      <c r="M454" s="129">
        <v>2231.5</v>
      </c>
      <c r="N454" s="129">
        <f t="shared" si="7"/>
        <v>19902.75</v>
      </c>
    </row>
    <row r="455" spans="1:14" x14ac:dyDescent="0.45">
      <c r="A455" s="128" t="s">
        <v>681</v>
      </c>
      <c r="B455" s="129">
        <v>0</v>
      </c>
      <c r="C455" s="129">
        <v>0</v>
      </c>
      <c r="D455" s="129">
        <v>0</v>
      </c>
      <c r="E455" s="129">
        <v>0</v>
      </c>
      <c r="F455" s="129">
        <v>72</v>
      </c>
      <c r="G455" s="129">
        <v>36.450000000000003</v>
      </c>
      <c r="H455" s="129">
        <v>0</v>
      </c>
      <c r="I455" s="129">
        <v>0</v>
      </c>
      <c r="J455" s="129">
        <v>0</v>
      </c>
      <c r="K455" s="129">
        <v>128.09</v>
      </c>
      <c r="L455" s="129">
        <v>0</v>
      </c>
      <c r="M455" s="129">
        <v>52.69</v>
      </c>
      <c r="N455" s="129">
        <f t="shared" si="7"/>
        <v>289.23</v>
      </c>
    </row>
    <row r="456" spans="1:14" x14ac:dyDescent="0.45">
      <c r="A456" s="128" t="s">
        <v>226</v>
      </c>
      <c r="B456" s="129">
        <v>0</v>
      </c>
      <c r="C456" s="129">
        <v>0</v>
      </c>
      <c r="D456" s="129">
        <v>68.349999999999994</v>
      </c>
      <c r="E456" s="129">
        <v>107.5</v>
      </c>
      <c r="F456" s="129">
        <v>24.17</v>
      </c>
      <c r="G456" s="129">
        <v>108.81</v>
      </c>
      <c r="H456" s="129">
        <v>0</v>
      </c>
      <c r="I456" s="129">
        <v>0</v>
      </c>
      <c r="J456" s="129">
        <v>0</v>
      </c>
      <c r="K456" s="129">
        <v>0</v>
      </c>
      <c r="L456" s="129">
        <v>0</v>
      </c>
      <c r="M456" s="129">
        <v>0</v>
      </c>
      <c r="N456" s="129">
        <f t="shared" si="7"/>
        <v>308.83</v>
      </c>
    </row>
    <row r="457" spans="1:14" x14ac:dyDescent="0.45">
      <c r="A457" s="128" t="s">
        <v>227</v>
      </c>
      <c r="B457" s="129">
        <v>0</v>
      </c>
      <c r="C457" s="129">
        <v>103.94</v>
      </c>
      <c r="D457" s="129">
        <v>1058.24</v>
      </c>
      <c r="E457" s="129">
        <v>413.48</v>
      </c>
      <c r="F457" s="129">
        <v>275.39999999999998</v>
      </c>
      <c r="G457" s="129">
        <v>108.81</v>
      </c>
      <c r="H457" s="129">
        <v>0</v>
      </c>
      <c r="I457" s="129">
        <v>0</v>
      </c>
      <c r="J457" s="129">
        <v>34.93</v>
      </c>
      <c r="K457" s="129">
        <v>102.43</v>
      </c>
      <c r="L457" s="129">
        <v>575.86</v>
      </c>
      <c r="M457" s="129">
        <v>576.80999999999995</v>
      </c>
      <c r="N457" s="129">
        <f t="shared" si="7"/>
        <v>3249.9</v>
      </c>
    </row>
    <row r="458" spans="1:14" x14ac:dyDescent="0.45">
      <c r="A458" s="128" t="s">
        <v>682</v>
      </c>
      <c r="B458" s="129">
        <v>0</v>
      </c>
      <c r="C458" s="129">
        <v>0</v>
      </c>
      <c r="D458" s="129">
        <v>0</v>
      </c>
      <c r="E458" s="129">
        <v>0</v>
      </c>
      <c r="F458" s="129">
        <v>0</v>
      </c>
      <c r="G458" s="129">
        <v>0</v>
      </c>
      <c r="H458" s="129">
        <v>0</v>
      </c>
      <c r="I458" s="129">
        <v>0</v>
      </c>
      <c r="J458" s="129">
        <v>0</v>
      </c>
      <c r="K458" s="129">
        <v>0</v>
      </c>
      <c r="L458" s="129">
        <v>0</v>
      </c>
      <c r="M458" s="129">
        <v>0</v>
      </c>
      <c r="N458" s="129">
        <f t="shared" si="7"/>
        <v>0</v>
      </c>
    </row>
    <row r="459" spans="1:14" x14ac:dyDescent="0.45">
      <c r="A459" s="128"/>
      <c r="B459" s="129"/>
      <c r="C459" s="129"/>
      <c r="D459" s="129"/>
      <c r="E459" s="129"/>
      <c r="F459" s="129"/>
      <c r="G459" s="129"/>
      <c r="H459" s="129"/>
      <c r="I459" s="129"/>
      <c r="J459" s="129"/>
      <c r="K459" s="129"/>
      <c r="L459" s="129"/>
      <c r="M459" s="129"/>
      <c r="N459" s="129"/>
    </row>
    <row r="460" spans="1:14" x14ac:dyDescent="0.45">
      <c r="A460" s="131"/>
      <c r="B460" s="132">
        <f>SUM(B2:B458)</f>
        <v>346338.0500000001</v>
      </c>
      <c r="C460" s="132">
        <f t="shared" ref="C460:N460" si="8">SUM(C2:C458)</f>
        <v>334611.82000000018</v>
      </c>
      <c r="D460" s="132">
        <f t="shared" si="8"/>
        <v>327540.98999999993</v>
      </c>
      <c r="E460" s="132">
        <f t="shared" si="8"/>
        <v>395561.76999999973</v>
      </c>
      <c r="F460" s="132">
        <f t="shared" si="8"/>
        <v>464599.81999999983</v>
      </c>
      <c r="G460" s="132">
        <f t="shared" si="8"/>
        <v>456747.60000000003</v>
      </c>
      <c r="H460" s="132">
        <f t="shared" si="8"/>
        <v>250546.95</v>
      </c>
      <c r="I460" s="132">
        <f t="shared" si="8"/>
        <v>347362.2300000001</v>
      </c>
      <c r="J460" s="132">
        <f t="shared" si="8"/>
        <v>436854.64000000031</v>
      </c>
      <c r="K460" s="132">
        <f t="shared" si="8"/>
        <v>374391.75000000006</v>
      </c>
      <c r="L460" s="132">
        <f t="shared" si="8"/>
        <v>529825.34000000008</v>
      </c>
      <c r="M460" s="132">
        <f t="shared" si="8"/>
        <v>451048.50000000006</v>
      </c>
      <c r="N460" s="132">
        <f t="shared" si="8"/>
        <v>4715429.4600000018</v>
      </c>
    </row>
  </sheetData>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958B0-59D7-4322-82D7-6BC163EC0598}">
  <dimension ref="A1:B126"/>
  <sheetViews>
    <sheetView workbookViewId="0">
      <selection activeCell="D24" sqref="D24"/>
    </sheetView>
  </sheetViews>
  <sheetFormatPr defaultRowHeight="14.25" x14ac:dyDescent="0.45"/>
  <cols>
    <col min="1" max="1" width="36.46484375" customWidth="1"/>
    <col min="2" max="2" width="14.796875" customWidth="1"/>
  </cols>
  <sheetData>
    <row r="1" spans="1:2" x14ac:dyDescent="0.45">
      <c r="A1" s="126" t="s">
        <v>229</v>
      </c>
      <c r="B1" s="59" t="s">
        <v>230</v>
      </c>
    </row>
    <row r="2" spans="1:2" x14ac:dyDescent="0.45">
      <c r="A2" s="124" t="s">
        <v>231</v>
      </c>
      <c r="B2" s="59">
        <v>214332.02000000002</v>
      </c>
    </row>
    <row r="3" spans="1:2" x14ac:dyDescent="0.45">
      <c r="A3" s="125" t="s">
        <v>232</v>
      </c>
      <c r="B3" s="59">
        <v>7816.35</v>
      </c>
    </row>
    <row r="4" spans="1:2" x14ac:dyDescent="0.45">
      <c r="A4" s="125" t="s">
        <v>233</v>
      </c>
      <c r="B4" s="59">
        <v>59137.67</v>
      </c>
    </row>
    <row r="5" spans="1:2" x14ac:dyDescent="0.45">
      <c r="A5" s="125" t="s">
        <v>234</v>
      </c>
      <c r="B5" s="59">
        <v>2121.5</v>
      </c>
    </row>
    <row r="6" spans="1:2" x14ac:dyDescent="0.45">
      <c r="A6" s="125" t="s">
        <v>235</v>
      </c>
      <c r="B6" s="59">
        <v>9623</v>
      </c>
    </row>
    <row r="7" spans="1:2" x14ac:dyDescent="0.45">
      <c r="A7" s="125" t="s">
        <v>236</v>
      </c>
      <c r="B7" s="59">
        <v>15525</v>
      </c>
    </row>
    <row r="8" spans="1:2" x14ac:dyDescent="0.45">
      <c r="A8" s="125" t="s">
        <v>237</v>
      </c>
      <c r="B8" s="59">
        <v>15534</v>
      </c>
    </row>
    <row r="9" spans="1:2" x14ac:dyDescent="0.45">
      <c r="A9" s="125" t="s">
        <v>238</v>
      </c>
      <c r="B9" s="59">
        <v>12399</v>
      </c>
    </row>
    <row r="10" spans="1:2" x14ac:dyDescent="0.45">
      <c r="A10" s="125" t="s">
        <v>239</v>
      </c>
      <c r="B10" s="59">
        <v>92175.5</v>
      </c>
    </row>
    <row r="11" spans="1:2" x14ac:dyDescent="0.45">
      <c r="A11" s="124" t="s">
        <v>240</v>
      </c>
      <c r="B11" s="59">
        <v>86890.239999999991</v>
      </c>
    </row>
    <row r="12" spans="1:2" x14ac:dyDescent="0.45">
      <c r="A12" s="125" t="s">
        <v>241</v>
      </c>
      <c r="B12" s="59">
        <v>6801.95</v>
      </c>
    </row>
    <row r="13" spans="1:2" x14ac:dyDescent="0.45">
      <c r="A13" s="125" t="s">
        <v>242</v>
      </c>
      <c r="B13" s="59">
        <v>14531.94</v>
      </c>
    </row>
    <row r="14" spans="1:2" x14ac:dyDescent="0.45">
      <c r="A14" s="125" t="s">
        <v>243</v>
      </c>
      <c r="B14" s="59">
        <v>31506.35</v>
      </c>
    </row>
    <row r="15" spans="1:2" x14ac:dyDescent="0.45">
      <c r="A15" s="125" t="s">
        <v>244</v>
      </c>
      <c r="B15" s="59">
        <v>22950</v>
      </c>
    </row>
    <row r="16" spans="1:2" x14ac:dyDescent="0.45">
      <c r="A16" s="125" t="s">
        <v>245</v>
      </c>
      <c r="B16" s="59">
        <v>900</v>
      </c>
    </row>
    <row r="17" spans="1:2" x14ac:dyDescent="0.45">
      <c r="A17" s="125" t="s">
        <v>246</v>
      </c>
      <c r="B17" s="59">
        <v>10200</v>
      </c>
    </row>
    <row r="18" spans="1:2" x14ac:dyDescent="0.45">
      <c r="A18" s="124" t="s">
        <v>247</v>
      </c>
      <c r="B18" s="59">
        <v>4347930.3800000008</v>
      </c>
    </row>
    <row r="19" spans="1:2" x14ac:dyDescent="0.45">
      <c r="A19" s="125" t="s">
        <v>248</v>
      </c>
      <c r="B19" s="59">
        <v>54241.5</v>
      </c>
    </row>
    <row r="20" spans="1:2" x14ac:dyDescent="0.45">
      <c r="A20" s="125" t="s">
        <v>249</v>
      </c>
      <c r="B20" s="59">
        <v>258459.62</v>
      </c>
    </row>
    <row r="21" spans="1:2" x14ac:dyDescent="0.45">
      <c r="A21" s="125" t="s">
        <v>250</v>
      </c>
      <c r="B21" s="59">
        <v>48890</v>
      </c>
    </row>
    <row r="22" spans="1:2" x14ac:dyDescent="0.45">
      <c r="A22" s="125" t="s">
        <v>251</v>
      </c>
      <c r="B22" s="59">
        <v>102628</v>
      </c>
    </row>
    <row r="23" spans="1:2" x14ac:dyDescent="0.45">
      <c r="A23" s="125" t="s">
        <v>252</v>
      </c>
      <c r="B23" s="59">
        <v>63687</v>
      </c>
    </row>
    <row r="24" spans="1:2" x14ac:dyDescent="0.45">
      <c r="A24" s="125" t="s">
        <v>253</v>
      </c>
      <c r="B24" s="59">
        <v>2995</v>
      </c>
    </row>
    <row r="25" spans="1:2" x14ac:dyDescent="0.45">
      <c r="A25" s="125" t="s">
        <v>254</v>
      </c>
      <c r="B25" s="59">
        <v>8764.9500000000007</v>
      </c>
    </row>
    <row r="26" spans="1:2" x14ac:dyDescent="0.45">
      <c r="A26" s="125" t="s">
        <v>255</v>
      </c>
      <c r="B26" s="59">
        <v>2270</v>
      </c>
    </row>
    <row r="27" spans="1:2" x14ac:dyDescent="0.45">
      <c r="A27" s="125" t="s">
        <v>256</v>
      </c>
      <c r="B27" s="59">
        <v>12463.12</v>
      </c>
    </row>
    <row r="28" spans="1:2" x14ac:dyDescent="0.45">
      <c r="A28" s="125" t="s">
        <v>257</v>
      </c>
      <c r="B28" s="59">
        <v>3030745.79</v>
      </c>
    </row>
    <row r="29" spans="1:2" x14ac:dyDescent="0.45">
      <c r="A29" s="125" t="s">
        <v>258</v>
      </c>
      <c r="B29" s="59">
        <v>65107.5</v>
      </c>
    </row>
    <row r="30" spans="1:2" x14ac:dyDescent="0.45">
      <c r="A30" s="125" t="s">
        <v>259</v>
      </c>
      <c r="B30" s="59">
        <v>117837.5</v>
      </c>
    </row>
    <row r="31" spans="1:2" x14ac:dyDescent="0.45">
      <c r="A31" s="125" t="s">
        <v>260</v>
      </c>
      <c r="B31" s="59">
        <v>569890</v>
      </c>
    </row>
    <row r="32" spans="1:2" x14ac:dyDescent="0.45">
      <c r="A32" s="125" t="s">
        <v>261</v>
      </c>
      <c r="B32" s="59">
        <v>9950.4</v>
      </c>
    </row>
    <row r="33" spans="1:2" x14ac:dyDescent="0.45">
      <c r="A33" s="124" t="s">
        <v>262</v>
      </c>
      <c r="B33" s="59">
        <v>2478967.8800000004</v>
      </c>
    </row>
    <row r="34" spans="1:2" x14ac:dyDescent="0.45">
      <c r="A34" s="125" t="s">
        <v>263</v>
      </c>
      <c r="B34" s="59">
        <v>642540.87</v>
      </c>
    </row>
    <row r="35" spans="1:2" x14ac:dyDescent="0.45">
      <c r="A35" s="125" t="s">
        <v>264</v>
      </c>
      <c r="B35" s="59">
        <v>26435</v>
      </c>
    </row>
    <row r="36" spans="1:2" x14ac:dyDescent="0.45">
      <c r="A36" s="125" t="s">
        <v>265</v>
      </c>
      <c r="B36" s="59">
        <v>20700</v>
      </c>
    </row>
    <row r="37" spans="1:2" x14ac:dyDescent="0.45">
      <c r="A37" s="125" t="s">
        <v>266</v>
      </c>
      <c r="B37" s="59">
        <v>35450</v>
      </c>
    </row>
    <row r="38" spans="1:2" x14ac:dyDescent="0.45">
      <c r="A38" s="125" t="s">
        <v>267</v>
      </c>
      <c r="B38" s="59">
        <v>2972</v>
      </c>
    </row>
    <row r="39" spans="1:2" x14ac:dyDescent="0.45">
      <c r="A39" s="125" t="s">
        <v>268</v>
      </c>
      <c r="B39" s="59">
        <v>9980.83</v>
      </c>
    </row>
    <row r="40" spans="1:2" x14ac:dyDescent="0.45">
      <c r="A40" s="125" t="s">
        <v>269</v>
      </c>
      <c r="B40" s="59">
        <v>15304.2</v>
      </c>
    </row>
    <row r="41" spans="1:2" x14ac:dyDescent="0.45">
      <c r="A41" s="125" t="s">
        <v>270</v>
      </c>
      <c r="B41" s="59">
        <v>33584</v>
      </c>
    </row>
    <row r="42" spans="1:2" x14ac:dyDescent="0.45">
      <c r="A42" s="125" t="s">
        <v>271</v>
      </c>
      <c r="B42" s="59">
        <v>14665</v>
      </c>
    </row>
    <row r="43" spans="1:2" x14ac:dyDescent="0.45">
      <c r="A43" s="125" t="s">
        <v>272</v>
      </c>
      <c r="B43" s="59">
        <v>21020</v>
      </c>
    </row>
    <row r="44" spans="1:2" x14ac:dyDescent="0.45">
      <c r="A44" s="125" t="s">
        <v>273</v>
      </c>
      <c r="B44" s="59">
        <v>55491</v>
      </c>
    </row>
    <row r="45" spans="1:2" x14ac:dyDescent="0.45">
      <c r="A45" s="125" t="s">
        <v>274</v>
      </c>
      <c r="B45" s="59">
        <v>288.32</v>
      </c>
    </row>
    <row r="46" spans="1:2" x14ac:dyDescent="0.45">
      <c r="A46" s="125" t="s">
        <v>275</v>
      </c>
      <c r="B46" s="59">
        <v>9999.89</v>
      </c>
    </row>
    <row r="47" spans="1:2" x14ac:dyDescent="0.45">
      <c r="A47" s="125" t="s">
        <v>276</v>
      </c>
      <c r="B47" s="59">
        <v>122770</v>
      </c>
    </row>
    <row r="48" spans="1:2" x14ac:dyDescent="0.45">
      <c r="A48" s="125" t="s">
        <v>277</v>
      </c>
      <c r="B48" s="59">
        <v>360858.05</v>
      </c>
    </row>
    <row r="49" spans="1:2" x14ac:dyDescent="0.45">
      <c r="A49" s="125" t="s">
        <v>278</v>
      </c>
      <c r="B49" s="59">
        <v>729</v>
      </c>
    </row>
    <row r="50" spans="1:2" x14ac:dyDescent="0.45">
      <c r="A50" s="125" t="s">
        <v>279</v>
      </c>
      <c r="B50" s="59">
        <v>6981.37</v>
      </c>
    </row>
    <row r="51" spans="1:2" x14ac:dyDescent="0.45">
      <c r="A51" s="125" t="s">
        <v>280</v>
      </c>
      <c r="B51" s="59">
        <v>4965</v>
      </c>
    </row>
    <row r="52" spans="1:2" x14ac:dyDescent="0.45">
      <c r="A52" s="125" t="s">
        <v>281</v>
      </c>
      <c r="B52" s="59">
        <v>20794.759999999998</v>
      </c>
    </row>
    <row r="53" spans="1:2" x14ac:dyDescent="0.45">
      <c r="A53" s="125" t="s">
        <v>282</v>
      </c>
      <c r="B53" s="59">
        <v>213966.98</v>
      </c>
    </row>
    <row r="54" spans="1:2" x14ac:dyDescent="0.45">
      <c r="A54" s="125" t="s">
        <v>283</v>
      </c>
      <c r="B54" s="59">
        <v>48000</v>
      </c>
    </row>
    <row r="55" spans="1:2" x14ac:dyDescent="0.45">
      <c r="A55" s="125" t="s">
        <v>284</v>
      </c>
      <c r="B55" s="59">
        <v>7311.86</v>
      </c>
    </row>
    <row r="56" spans="1:2" x14ac:dyDescent="0.45">
      <c r="A56" s="125" t="s">
        <v>285</v>
      </c>
      <c r="B56" s="59">
        <v>4282.3</v>
      </c>
    </row>
    <row r="57" spans="1:2" x14ac:dyDescent="0.45">
      <c r="A57" s="125" t="s">
        <v>286</v>
      </c>
      <c r="B57" s="59">
        <v>4957.5</v>
      </c>
    </row>
    <row r="58" spans="1:2" x14ac:dyDescent="0.45">
      <c r="A58" s="125" t="s">
        <v>287</v>
      </c>
      <c r="B58" s="59">
        <v>1419</v>
      </c>
    </row>
    <row r="59" spans="1:2" x14ac:dyDescent="0.45">
      <c r="A59" s="125" t="s">
        <v>288</v>
      </c>
      <c r="B59" s="59">
        <v>4539.6000000000004</v>
      </c>
    </row>
    <row r="60" spans="1:2" x14ac:dyDescent="0.45">
      <c r="A60" s="125" t="s">
        <v>289</v>
      </c>
      <c r="B60" s="59">
        <v>209862.35</v>
      </c>
    </row>
    <row r="61" spans="1:2" x14ac:dyDescent="0.45">
      <c r="A61" s="125" t="s">
        <v>290</v>
      </c>
      <c r="B61" s="59">
        <v>579099</v>
      </c>
    </row>
    <row r="62" spans="1:2" x14ac:dyDescent="0.45">
      <c r="A62" s="124" t="s">
        <v>291</v>
      </c>
      <c r="B62" s="59">
        <v>56720.19</v>
      </c>
    </row>
    <row r="63" spans="1:2" x14ac:dyDescent="0.45">
      <c r="A63" s="125" t="s">
        <v>292</v>
      </c>
      <c r="B63" s="59">
        <v>5720.19</v>
      </c>
    </row>
    <row r="64" spans="1:2" x14ac:dyDescent="0.45">
      <c r="A64" s="125" t="s">
        <v>293</v>
      </c>
      <c r="B64" s="59">
        <v>12000</v>
      </c>
    </row>
    <row r="65" spans="1:2" x14ac:dyDescent="0.45">
      <c r="A65" s="125" t="s">
        <v>294</v>
      </c>
      <c r="B65" s="59">
        <v>39000</v>
      </c>
    </row>
    <row r="66" spans="1:2" x14ac:dyDescent="0.45">
      <c r="A66" s="124" t="s">
        <v>295</v>
      </c>
      <c r="B66" s="59">
        <v>1553275.97</v>
      </c>
    </row>
    <row r="67" spans="1:2" x14ac:dyDescent="0.45">
      <c r="A67" s="125" t="s">
        <v>296</v>
      </c>
      <c r="B67" s="59">
        <v>415955.54</v>
      </c>
    </row>
    <row r="68" spans="1:2" x14ac:dyDescent="0.45">
      <c r="A68" s="125" t="s">
        <v>297</v>
      </c>
      <c r="B68" s="59">
        <v>388384.23</v>
      </c>
    </row>
    <row r="69" spans="1:2" x14ac:dyDescent="0.45">
      <c r="A69" s="125" t="s">
        <v>298</v>
      </c>
      <c r="B69" s="59">
        <v>2017</v>
      </c>
    </row>
    <row r="70" spans="1:2" x14ac:dyDescent="0.45">
      <c r="A70" s="125" t="s">
        <v>299</v>
      </c>
      <c r="B70" s="59">
        <v>100000</v>
      </c>
    </row>
    <row r="71" spans="1:2" x14ac:dyDescent="0.45">
      <c r="A71" s="125" t="s">
        <v>300</v>
      </c>
      <c r="B71" s="59">
        <v>114588.04</v>
      </c>
    </row>
    <row r="72" spans="1:2" x14ac:dyDescent="0.45">
      <c r="A72" s="125" t="s">
        <v>301</v>
      </c>
      <c r="B72" s="59">
        <v>10250</v>
      </c>
    </row>
    <row r="73" spans="1:2" x14ac:dyDescent="0.45">
      <c r="A73" s="125" t="s">
        <v>302</v>
      </c>
      <c r="B73" s="59">
        <v>15054.05</v>
      </c>
    </row>
    <row r="74" spans="1:2" x14ac:dyDescent="0.45">
      <c r="A74" s="125" t="s">
        <v>303</v>
      </c>
      <c r="B74" s="59">
        <v>1917.1</v>
      </c>
    </row>
    <row r="75" spans="1:2" x14ac:dyDescent="0.45">
      <c r="A75" s="125" t="s">
        <v>304</v>
      </c>
      <c r="B75" s="59">
        <v>11184.5</v>
      </c>
    </row>
    <row r="76" spans="1:2" x14ac:dyDescent="0.45">
      <c r="A76" s="125" t="s">
        <v>305</v>
      </c>
      <c r="B76" s="59">
        <v>9156.07</v>
      </c>
    </row>
    <row r="77" spans="1:2" x14ac:dyDescent="0.45">
      <c r="A77" s="125" t="s">
        <v>306</v>
      </c>
      <c r="B77" s="59">
        <v>47627.29</v>
      </c>
    </row>
    <row r="78" spans="1:2" x14ac:dyDescent="0.45">
      <c r="A78" s="125" t="s">
        <v>307</v>
      </c>
      <c r="B78" s="59">
        <v>1600</v>
      </c>
    </row>
    <row r="79" spans="1:2" x14ac:dyDescent="0.45">
      <c r="A79" s="125" t="s">
        <v>308</v>
      </c>
      <c r="B79" s="59">
        <v>208995.15</v>
      </c>
    </row>
    <row r="80" spans="1:2" x14ac:dyDescent="0.45">
      <c r="A80" s="125" t="s">
        <v>309</v>
      </c>
      <c r="B80" s="59">
        <v>5355</v>
      </c>
    </row>
    <row r="81" spans="1:2" x14ac:dyDescent="0.45">
      <c r="A81" s="125" t="s">
        <v>310</v>
      </c>
      <c r="B81" s="59">
        <v>57220</v>
      </c>
    </row>
    <row r="82" spans="1:2" x14ac:dyDescent="0.45">
      <c r="A82" s="125" t="s">
        <v>311</v>
      </c>
      <c r="B82" s="59">
        <v>163972</v>
      </c>
    </row>
    <row r="83" spans="1:2" x14ac:dyDescent="0.45">
      <c r="A83" s="124" t="s">
        <v>312</v>
      </c>
      <c r="B83" s="59">
        <v>275058.06</v>
      </c>
    </row>
    <row r="84" spans="1:2" x14ac:dyDescent="0.45">
      <c r="A84" s="125" t="s">
        <v>313</v>
      </c>
      <c r="B84" s="59">
        <v>1468.75</v>
      </c>
    </row>
    <row r="85" spans="1:2" x14ac:dyDescent="0.45">
      <c r="A85" s="125" t="s">
        <v>314</v>
      </c>
      <c r="B85" s="59">
        <v>254189.31</v>
      </c>
    </row>
    <row r="86" spans="1:2" x14ac:dyDescent="0.45">
      <c r="A86" s="125" t="s">
        <v>315</v>
      </c>
      <c r="B86" s="59">
        <v>19400</v>
      </c>
    </row>
    <row r="87" spans="1:2" x14ac:dyDescent="0.45">
      <c r="A87" s="124" t="s">
        <v>316</v>
      </c>
      <c r="B87" s="59">
        <v>232335.09</v>
      </c>
    </row>
    <row r="88" spans="1:2" x14ac:dyDescent="0.45">
      <c r="A88" s="125" t="s">
        <v>317</v>
      </c>
      <c r="B88" s="59">
        <v>232335.09</v>
      </c>
    </row>
    <row r="89" spans="1:2" x14ac:dyDescent="0.45">
      <c r="A89" s="124" t="s">
        <v>318</v>
      </c>
      <c r="B89" s="59">
        <v>809920.28000000014</v>
      </c>
    </row>
    <row r="90" spans="1:2" x14ac:dyDescent="0.45">
      <c r="A90" s="125" t="s">
        <v>319</v>
      </c>
      <c r="B90" s="59">
        <v>9173.39</v>
      </c>
    </row>
    <row r="91" spans="1:2" x14ac:dyDescent="0.45">
      <c r="A91" s="125" t="s">
        <v>320</v>
      </c>
      <c r="B91" s="59">
        <v>12751</v>
      </c>
    </row>
    <row r="92" spans="1:2" x14ac:dyDescent="0.45">
      <c r="A92" s="125" t="s">
        <v>321</v>
      </c>
      <c r="B92" s="59">
        <v>5400</v>
      </c>
    </row>
    <row r="93" spans="1:2" x14ac:dyDescent="0.45">
      <c r="A93" s="125" t="s">
        <v>322</v>
      </c>
      <c r="B93" s="59">
        <v>9154</v>
      </c>
    </row>
    <row r="94" spans="1:2" x14ac:dyDescent="0.45">
      <c r="A94" s="125" t="s">
        <v>323</v>
      </c>
      <c r="B94" s="59">
        <v>11787.07</v>
      </c>
    </row>
    <row r="95" spans="1:2" x14ac:dyDescent="0.45">
      <c r="A95" s="125" t="s">
        <v>324</v>
      </c>
      <c r="B95" s="59">
        <v>38695.449999999997</v>
      </c>
    </row>
    <row r="96" spans="1:2" x14ac:dyDescent="0.45">
      <c r="A96" s="125" t="s">
        <v>325</v>
      </c>
      <c r="B96" s="59">
        <v>3820</v>
      </c>
    </row>
    <row r="97" spans="1:2" x14ac:dyDescent="0.45">
      <c r="A97" s="125" t="s">
        <v>326</v>
      </c>
      <c r="B97" s="59">
        <v>419.22</v>
      </c>
    </row>
    <row r="98" spans="1:2" x14ac:dyDescent="0.45">
      <c r="A98" s="125" t="s">
        <v>327</v>
      </c>
      <c r="B98" s="59">
        <v>609457.1</v>
      </c>
    </row>
    <row r="99" spans="1:2" x14ac:dyDescent="0.45">
      <c r="A99" s="125" t="s">
        <v>328</v>
      </c>
      <c r="B99" s="59">
        <v>20405.02</v>
      </c>
    </row>
    <row r="100" spans="1:2" x14ac:dyDescent="0.45">
      <c r="A100" s="125" t="s">
        <v>329</v>
      </c>
      <c r="B100" s="59">
        <v>9298.9</v>
      </c>
    </row>
    <row r="101" spans="1:2" x14ac:dyDescent="0.45">
      <c r="A101" s="125" t="s">
        <v>330</v>
      </c>
      <c r="B101" s="59">
        <v>24282</v>
      </c>
    </row>
    <row r="102" spans="1:2" x14ac:dyDescent="0.45">
      <c r="A102" s="125" t="s">
        <v>331</v>
      </c>
      <c r="B102" s="59">
        <v>636</v>
      </c>
    </row>
    <row r="103" spans="1:2" x14ac:dyDescent="0.45">
      <c r="A103" s="125" t="s">
        <v>332</v>
      </c>
      <c r="B103" s="59">
        <v>13659.04</v>
      </c>
    </row>
    <row r="104" spans="1:2" x14ac:dyDescent="0.45">
      <c r="A104" s="125" t="s">
        <v>333</v>
      </c>
      <c r="B104" s="59">
        <v>22048.79</v>
      </c>
    </row>
    <row r="105" spans="1:2" x14ac:dyDescent="0.45">
      <c r="A105" s="125" t="s">
        <v>334</v>
      </c>
      <c r="B105" s="59">
        <v>18000</v>
      </c>
    </row>
    <row r="106" spans="1:2" x14ac:dyDescent="0.45">
      <c r="A106" s="125" t="s">
        <v>335</v>
      </c>
      <c r="B106" s="59">
        <v>933.3</v>
      </c>
    </row>
    <row r="107" spans="1:2" x14ac:dyDescent="0.45">
      <c r="A107" s="124" t="s">
        <v>336</v>
      </c>
      <c r="B107" s="59">
        <v>1512196.37</v>
      </c>
    </row>
    <row r="108" spans="1:2" x14ac:dyDescent="0.45">
      <c r="A108" s="125" t="s">
        <v>337</v>
      </c>
      <c r="B108" s="59">
        <v>178192</v>
      </c>
    </row>
    <row r="109" spans="1:2" x14ac:dyDescent="0.45">
      <c r="A109" s="125" t="s">
        <v>338</v>
      </c>
      <c r="B109" s="59">
        <v>357711.58</v>
      </c>
    </row>
    <row r="110" spans="1:2" x14ac:dyDescent="0.45">
      <c r="A110" s="125" t="s">
        <v>339</v>
      </c>
      <c r="B110" s="59">
        <v>72240.990000000005</v>
      </c>
    </row>
    <row r="111" spans="1:2" x14ac:dyDescent="0.45">
      <c r="A111" s="125" t="s">
        <v>340</v>
      </c>
      <c r="B111" s="59">
        <v>179479.61</v>
      </c>
    </row>
    <row r="112" spans="1:2" x14ac:dyDescent="0.45">
      <c r="A112" s="125" t="s">
        <v>341</v>
      </c>
      <c r="B112" s="59">
        <v>13044.44</v>
      </c>
    </row>
    <row r="113" spans="1:2" x14ac:dyDescent="0.45">
      <c r="A113" s="125" t="s">
        <v>342</v>
      </c>
      <c r="B113" s="59">
        <v>101428.4</v>
      </c>
    </row>
    <row r="114" spans="1:2" x14ac:dyDescent="0.45">
      <c r="A114" s="125" t="s">
        <v>343</v>
      </c>
      <c r="B114" s="59">
        <v>19684.060000000001</v>
      </c>
    </row>
    <row r="115" spans="1:2" x14ac:dyDescent="0.45">
      <c r="A115" s="125" t="s">
        <v>344</v>
      </c>
      <c r="B115" s="59">
        <v>337996.29</v>
      </c>
    </row>
    <row r="116" spans="1:2" x14ac:dyDescent="0.45">
      <c r="A116" s="125" t="s">
        <v>345</v>
      </c>
      <c r="B116" s="59">
        <v>2219</v>
      </c>
    </row>
    <row r="117" spans="1:2" x14ac:dyDescent="0.45">
      <c r="A117" s="125" t="s">
        <v>346</v>
      </c>
      <c r="B117" s="59">
        <v>18000</v>
      </c>
    </row>
    <row r="118" spans="1:2" x14ac:dyDescent="0.45">
      <c r="A118" s="125" t="s">
        <v>347</v>
      </c>
      <c r="B118" s="59">
        <v>6000</v>
      </c>
    </row>
    <row r="119" spans="1:2" x14ac:dyDescent="0.45">
      <c r="A119" s="125" t="s">
        <v>348</v>
      </c>
      <c r="B119" s="59">
        <v>226200</v>
      </c>
    </row>
    <row r="120" spans="1:2" x14ac:dyDescent="0.45">
      <c r="A120" s="124" t="s">
        <v>349</v>
      </c>
      <c r="B120" s="59">
        <v>1661436.1099999999</v>
      </c>
    </row>
    <row r="121" spans="1:2" x14ac:dyDescent="0.45">
      <c r="A121" s="125" t="s">
        <v>350</v>
      </c>
      <c r="B121" s="59">
        <v>1764.82</v>
      </c>
    </row>
    <row r="122" spans="1:2" x14ac:dyDescent="0.45">
      <c r="A122" s="125" t="s">
        <v>351</v>
      </c>
      <c r="B122" s="59">
        <v>5674.39</v>
      </c>
    </row>
    <row r="123" spans="1:2" x14ac:dyDescent="0.45">
      <c r="A123" s="125" t="s">
        <v>352</v>
      </c>
      <c r="B123" s="59">
        <v>4199.45</v>
      </c>
    </row>
    <row r="124" spans="1:2" x14ac:dyDescent="0.45">
      <c r="A124" s="125" t="s">
        <v>353</v>
      </c>
      <c r="B124" s="59">
        <v>599397.69999999995</v>
      </c>
    </row>
    <row r="125" spans="1:2" x14ac:dyDescent="0.45">
      <c r="A125" s="125" t="s">
        <v>354</v>
      </c>
      <c r="B125" s="59">
        <v>1050399.75</v>
      </c>
    </row>
    <row r="126" spans="1:2" x14ac:dyDescent="0.45">
      <c r="A126" s="124" t="s">
        <v>355</v>
      </c>
      <c r="B126" s="59">
        <v>13229062.589999998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A9773-A887-4F0B-BEFC-6269E4A4C1DD}">
  <dimension ref="A3:B55"/>
  <sheetViews>
    <sheetView workbookViewId="0">
      <selection activeCell="D24" sqref="D24"/>
    </sheetView>
  </sheetViews>
  <sheetFormatPr defaultRowHeight="14.25" x14ac:dyDescent="0.45"/>
  <cols>
    <col min="1" max="1" width="33.6640625" bestFit="1" customWidth="1"/>
    <col min="2" max="2" width="13.265625" bestFit="1" customWidth="1"/>
  </cols>
  <sheetData>
    <row r="3" spans="1:2" x14ac:dyDescent="0.45">
      <c r="A3" t="s">
        <v>738</v>
      </c>
      <c r="B3" t="s">
        <v>737</v>
      </c>
    </row>
    <row r="4" spans="1:2" x14ac:dyDescent="0.45">
      <c r="A4" s="124" t="s">
        <v>736</v>
      </c>
      <c r="B4" s="166">
        <v>4093792.08</v>
      </c>
    </row>
    <row r="5" spans="1:2" x14ac:dyDescent="0.45">
      <c r="A5" s="124" t="s">
        <v>735</v>
      </c>
      <c r="B5" s="166">
        <v>1786174.9500000002</v>
      </c>
    </row>
    <row r="6" spans="1:2" x14ac:dyDescent="0.45">
      <c r="A6" s="124" t="s">
        <v>734</v>
      </c>
      <c r="B6" s="166">
        <v>1104783.76</v>
      </c>
    </row>
    <row r="7" spans="1:2" x14ac:dyDescent="0.45">
      <c r="A7" s="124" t="s">
        <v>733</v>
      </c>
      <c r="B7" s="166">
        <v>699080.4800000001</v>
      </c>
    </row>
    <row r="8" spans="1:2" x14ac:dyDescent="0.45">
      <c r="A8" s="124" t="s">
        <v>732</v>
      </c>
      <c r="B8" s="166">
        <v>206186</v>
      </c>
    </row>
    <row r="9" spans="1:2" x14ac:dyDescent="0.45">
      <c r="A9" s="124" t="s">
        <v>731</v>
      </c>
      <c r="B9" s="166">
        <v>100849.60000000001</v>
      </c>
    </row>
    <row r="10" spans="1:2" x14ac:dyDescent="0.45">
      <c r="A10" s="124" t="s">
        <v>730</v>
      </c>
      <c r="B10" s="166">
        <v>84965</v>
      </c>
    </row>
    <row r="11" spans="1:2" x14ac:dyDescent="0.45">
      <c r="A11" s="124" t="s">
        <v>729</v>
      </c>
      <c r="B11" s="166">
        <v>82870</v>
      </c>
    </row>
    <row r="12" spans="1:2" x14ac:dyDescent="0.45">
      <c r="A12" s="124" t="s">
        <v>728</v>
      </c>
      <c r="B12" s="166">
        <v>43891.887000000002</v>
      </c>
    </row>
    <row r="13" spans="1:2" x14ac:dyDescent="0.45">
      <c r="A13" s="124" t="s">
        <v>727</v>
      </c>
      <c r="B13" s="166">
        <v>38715.39</v>
      </c>
    </row>
    <row r="14" spans="1:2" x14ac:dyDescent="0.45">
      <c r="A14" s="124" t="s">
        <v>726</v>
      </c>
      <c r="B14" s="166">
        <v>20069.330000000002</v>
      </c>
    </row>
    <row r="15" spans="1:2" x14ac:dyDescent="0.45">
      <c r="A15" s="124" t="s">
        <v>725</v>
      </c>
      <c r="B15" s="166">
        <v>16298.89</v>
      </c>
    </row>
    <row r="16" spans="1:2" x14ac:dyDescent="0.45">
      <c r="A16" s="124" t="s">
        <v>724</v>
      </c>
      <c r="B16" s="166">
        <v>4725</v>
      </c>
    </row>
    <row r="17" spans="1:2" x14ac:dyDescent="0.45">
      <c r="A17" s="124" t="s">
        <v>723</v>
      </c>
      <c r="B17" s="166">
        <v>1500</v>
      </c>
    </row>
    <row r="18" spans="1:2" x14ac:dyDescent="0.45">
      <c r="A18" s="124" t="s">
        <v>722</v>
      </c>
      <c r="B18" s="166">
        <v>0</v>
      </c>
    </row>
    <row r="19" spans="1:2" x14ac:dyDescent="0.45">
      <c r="A19" s="124" t="s">
        <v>721</v>
      </c>
      <c r="B19" s="166">
        <v>0</v>
      </c>
    </row>
    <row r="20" spans="1:2" x14ac:dyDescent="0.45">
      <c r="A20" s="124" t="s">
        <v>720</v>
      </c>
      <c r="B20" s="166">
        <v>0</v>
      </c>
    </row>
    <row r="21" spans="1:2" x14ac:dyDescent="0.45">
      <c r="A21" s="124" t="s">
        <v>719</v>
      </c>
      <c r="B21" s="166">
        <v>0</v>
      </c>
    </row>
    <row r="22" spans="1:2" x14ac:dyDescent="0.45">
      <c r="A22" s="124" t="s">
        <v>718</v>
      </c>
      <c r="B22" s="166">
        <v>0</v>
      </c>
    </row>
    <row r="23" spans="1:2" x14ac:dyDescent="0.45">
      <c r="A23" s="124" t="s">
        <v>717</v>
      </c>
      <c r="B23" s="166">
        <v>0</v>
      </c>
    </row>
    <row r="24" spans="1:2" x14ac:dyDescent="0.45">
      <c r="A24" s="124" t="s">
        <v>716</v>
      </c>
      <c r="B24" s="166">
        <v>0</v>
      </c>
    </row>
    <row r="25" spans="1:2" x14ac:dyDescent="0.45">
      <c r="A25" s="124" t="s">
        <v>715</v>
      </c>
      <c r="B25" s="166">
        <v>0</v>
      </c>
    </row>
    <row r="26" spans="1:2" x14ac:dyDescent="0.45">
      <c r="A26" s="124" t="s">
        <v>714</v>
      </c>
      <c r="B26" s="166">
        <v>0</v>
      </c>
    </row>
    <row r="27" spans="1:2" x14ac:dyDescent="0.45">
      <c r="A27" s="124" t="s">
        <v>713</v>
      </c>
      <c r="B27" s="166">
        <v>0</v>
      </c>
    </row>
    <row r="28" spans="1:2" x14ac:dyDescent="0.45">
      <c r="A28" s="124" t="s">
        <v>712</v>
      </c>
      <c r="B28" s="166">
        <v>0</v>
      </c>
    </row>
    <row r="29" spans="1:2" x14ac:dyDescent="0.45">
      <c r="A29" s="124" t="s">
        <v>711</v>
      </c>
      <c r="B29" s="166">
        <v>0</v>
      </c>
    </row>
    <row r="30" spans="1:2" x14ac:dyDescent="0.45">
      <c r="A30" s="124" t="s">
        <v>710</v>
      </c>
      <c r="B30" s="166">
        <v>0</v>
      </c>
    </row>
    <row r="31" spans="1:2" x14ac:dyDescent="0.45">
      <c r="A31" s="124" t="s">
        <v>709</v>
      </c>
      <c r="B31" s="166">
        <v>0</v>
      </c>
    </row>
    <row r="32" spans="1:2" x14ac:dyDescent="0.45">
      <c r="A32" s="124" t="s">
        <v>708</v>
      </c>
      <c r="B32" s="166">
        <v>0</v>
      </c>
    </row>
    <row r="33" spans="1:2" x14ac:dyDescent="0.45">
      <c r="A33" s="124" t="s">
        <v>707</v>
      </c>
      <c r="B33" s="166">
        <v>0</v>
      </c>
    </row>
    <row r="34" spans="1:2" x14ac:dyDescent="0.45">
      <c r="A34" s="124" t="s">
        <v>706</v>
      </c>
      <c r="B34" s="166">
        <v>0</v>
      </c>
    </row>
    <row r="35" spans="1:2" x14ac:dyDescent="0.45">
      <c r="A35" s="124" t="s">
        <v>705</v>
      </c>
      <c r="B35" s="166">
        <v>0</v>
      </c>
    </row>
    <row r="36" spans="1:2" x14ac:dyDescent="0.45">
      <c r="A36" s="124" t="s">
        <v>704</v>
      </c>
      <c r="B36" s="166">
        <v>0</v>
      </c>
    </row>
    <row r="37" spans="1:2" x14ac:dyDescent="0.45">
      <c r="A37" s="124" t="s">
        <v>703</v>
      </c>
      <c r="B37" s="166">
        <v>0</v>
      </c>
    </row>
    <row r="38" spans="1:2" x14ac:dyDescent="0.45">
      <c r="A38" s="124" t="s">
        <v>702</v>
      </c>
      <c r="B38" s="166">
        <v>0</v>
      </c>
    </row>
    <row r="39" spans="1:2" x14ac:dyDescent="0.45">
      <c r="A39" s="124" t="s">
        <v>701</v>
      </c>
      <c r="B39" s="166">
        <v>0</v>
      </c>
    </row>
    <row r="40" spans="1:2" x14ac:dyDescent="0.45">
      <c r="A40" s="124" t="s">
        <v>700</v>
      </c>
      <c r="B40" s="166">
        <v>0</v>
      </c>
    </row>
    <row r="41" spans="1:2" x14ac:dyDescent="0.45">
      <c r="A41" s="124" t="s">
        <v>699</v>
      </c>
      <c r="B41" s="166">
        <v>0</v>
      </c>
    </row>
    <row r="42" spans="1:2" x14ac:dyDescent="0.45">
      <c r="A42" s="124" t="s">
        <v>698</v>
      </c>
      <c r="B42" s="166">
        <v>0</v>
      </c>
    </row>
    <row r="43" spans="1:2" x14ac:dyDescent="0.45">
      <c r="A43" s="124" t="s">
        <v>697</v>
      </c>
      <c r="B43" s="166">
        <v>0</v>
      </c>
    </row>
    <row r="44" spans="1:2" x14ac:dyDescent="0.45">
      <c r="A44" s="124" t="s">
        <v>696</v>
      </c>
      <c r="B44" s="166">
        <v>0</v>
      </c>
    </row>
    <row r="45" spans="1:2" x14ac:dyDescent="0.45">
      <c r="A45" s="124" t="s">
        <v>695</v>
      </c>
      <c r="B45" s="166">
        <v>0</v>
      </c>
    </row>
    <row r="46" spans="1:2" x14ac:dyDescent="0.45">
      <c r="A46" s="124" t="s">
        <v>694</v>
      </c>
      <c r="B46" s="166">
        <v>0</v>
      </c>
    </row>
    <row r="47" spans="1:2" x14ac:dyDescent="0.45">
      <c r="A47" s="124" t="s">
        <v>693</v>
      </c>
      <c r="B47" s="166">
        <v>0</v>
      </c>
    </row>
    <row r="48" spans="1:2" x14ac:dyDescent="0.45">
      <c r="A48" s="124" t="s">
        <v>692</v>
      </c>
      <c r="B48" s="166">
        <v>0</v>
      </c>
    </row>
    <row r="49" spans="1:2" x14ac:dyDescent="0.45">
      <c r="A49" s="124" t="s">
        <v>691</v>
      </c>
      <c r="B49" s="166">
        <v>0</v>
      </c>
    </row>
    <row r="50" spans="1:2" x14ac:dyDescent="0.45">
      <c r="A50" s="124" t="s">
        <v>690</v>
      </c>
      <c r="B50" s="166">
        <v>0</v>
      </c>
    </row>
    <row r="51" spans="1:2" x14ac:dyDescent="0.45">
      <c r="A51" s="124" t="s">
        <v>689</v>
      </c>
      <c r="B51" s="166">
        <v>0</v>
      </c>
    </row>
    <row r="52" spans="1:2" x14ac:dyDescent="0.45">
      <c r="A52" s="124" t="s">
        <v>688</v>
      </c>
      <c r="B52" s="166">
        <v>0</v>
      </c>
    </row>
    <row r="53" spans="1:2" x14ac:dyDescent="0.45">
      <c r="A53" s="124" t="s">
        <v>687</v>
      </c>
      <c r="B53" s="166">
        <v>0</v>
      </c>
    </row>
    <row r="54" spans="1:2" x14ac:dyDescent="0.45">
      <c r="A54" s="124" t="s">
        <v>686</v>
      </c>
      <c r="B54" s="166">
        <v>0</v>
      </c>
    </row>
    <row r="55" spans="1:2" x14ac:dyDescent="0.45">
      <c r="A55" s="124" t="s">
        <v>355</v>
      </c>
      <c r="B55" s="166">
        <v>8283902.3669999996</v>
      </c>
    </row>
  </sheetData>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AB487-98A0-4C47-B1B3-89D7F3F357FE}">
  <sheetPr>
    <pageSetUpPr fitToPage="1"/>
  </sheetPr>
  <dimension ref="A6:Q43"/>
  <sheetViews>
    <sheetView topLeftCell="A21"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83"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13"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56</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84"/>
      <c r="G13" s="17"/>
      <c r="H13" s="84"/>
      <c r="I13" s="17"/>
      <c r="J13" s="17"/>
      <c r="K13" s="17"/>
      <c r="L13" s="17"/>
      <c r="M13" s="29"/>
      <c r="N13" s="11"/>
    </row>
    <row r="14" spans="1:14" ht="21" customHeight="1" x14ac:dyDescent="0.55000000000000004">
      <c r="A14" s="40"/>
      <c r="B14" s="15"/>
      <c r="C14" s="18"/>
      <c r="D14" s="85"/>
      <c r="E14" s="19"/>
      <c r="F14" s="85"/>
      <c r="G14" s="19"/>
      <c r="H14" s="85"/>
      <c r="I14" s="19"/>
      <c r="J14" s="19"/>
      <c r="K14" s="19"/>
      <c r="L14" s="19"/>
      <c r="M14" s="30"/>
      <c r="N14" s="31"/>
    </row>
    <row r="15" spans="1:14" ht="26.25" customHeight="1" x14ac:dyDescent="0.45">
      <c r="A15" s="41"/>
      <c r="B15" s="5"/>
      <c r="C15" s="20"/>
      <c r="D15" s="91"/>
      <c r="E15" s="9"/>
      <c r="F15" s="91"/>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8" t="s">
        <v>3</v>
      </c>
      <c r="M16" s="14"/>
      <c r="N16" s="180"/>
    </row>
    <row r="17" spans="1:17" ht="15" customHeight="1" x14ac:dyDescent="0.45">
      <c r="A17" s="4" t="s">
        <v>9</v>
      </c>
      <c r="B17" s="5"/>
      <c r="C17" s="12" t="s">
        <v>1</v>
      </c>
      <c r="D17" s="79"/>
      <c r="E17" s="12" t="s">
        <v>1</v>
      </c>
      <c r="F17" s="79"/>
      <c r="G17" s="12" t="s">
        <v>1</v>
      </c>
      <c r="H17" s="77"/>
      <c r="I17" s="12" t="s">
        <v>1</v>
      </c>
      <c r="J17" s="2"/>
      <c r="K17" s="12" t="s">
        <v>1</v>
      </c>
      <c r="L17" s="2"/>
      <c r="M17" s="14"/>
      <c r="N17" s="60"/>
    </row>
    <row r="18" spans="1:17" ht="15" customHeight="1" x14ac:dyDescent="0.45">
      <c r="A18" s="24" t="s">
        <v>4</v>
      </c>
      <c r="B18" s="5"/>
      <c r="C18" s="22">
        <v>2</v>
      </c>
      <c r="D18" s="98">
        <v>7130</v>
      </c>
      <c r="E18" s="23">
        <v>0</v>
      </c>
      <c r="F18" s="86">
        <v>0</v>
      </c>
      <c r="G18" s="23">
        <v>4</v>
      </c>
      <c r="H18" s="98">
        <v>21171.599999999999</v>
      </c>
      <c r="I18" s="23"/>
      <c r="J18" s="25"/>
      <c r="K18" s="23">
        <f>SUM(C18+E18+G18)</f>
        <v>6</v>
      </c>
      <c r="L18" s="25">
        <f>SUM(D18+F18+H18)</f>
        <v>28301.599999999999</v>
      </c>
      <c r="M18" s="14"/>
      <c r="N18" s="36">
        <f>L18/L41</f>
        <v>5.5568986695160874E-2</v>
      </c>
      <c r="Q18" s="26"/>
    </row>
    <row r="19" spans="1:17" ht="15" customHeight="1" x14ac:dyDescent="0.45">
      <c r="A19" s="1" t="s">
        <v>31</v>
      </c>
      <c r="B19" s="5"/>
      <c r="C19" s="22">
        <v>0</v>
      </c>
      <c r="D19" s="86">
        <v>0</v>
      </c>
      <c r="E19" s="23">
        <v>0</v>
      </c>
      <c r="F19" s="86">
        <v>0</v>
      </c>
      <c r="G19" s="23">
        <v>0</v>
      </c>
      <c r="H19" s="86">
        <v>0</v>
      </c>
      <c r="I19" s="23"/>
      <c r="J19" s="25"/>
      <c r="K19" s="23">
        <f t="shared" ref="K19:L24" si="0">SUM(C19+E19+G19)</f>
        <v>0</v>
      </c>
      <c r="L19" s="25">
        <f t="shared" si="0"/>
        <v>0</v>
      </c>
      <c r="M19" s="14"/>
      <c r="N19" s="36">
        <f>L19/L41</f>
        <v>0</v>
      </c>
    </row>
    <row r="20" spans="1:17" ht="15" customHeight="1" x14ac:dyDescent="0.45">
      <c r="A20" s="1" t="s">
        <v>5</v>
      </c>
      <c r="B20" s="5"/>
      <c r="C20" s="22">
        <v>1</v>
      </c>
      <c r="D20" s="98">
        <v>79094.320000000007</v>
      </c>
      <c r="E20" s="23">
        <v>0</v>
      </c>
      <c r="F20" s="86">
        <v>0</v>
      </c>
      <c r="G20" s="23">
        <v>3</v>
      </c>
      <c r="H20" s="98">
        <v>143678.92000000001</v>
      </c>
      <c r="I20" s="23"/>
      <c r="J20" s="25"/>
      <c r="K20" s="23">
        <f t="shared" si="0"/>
        <v>4</v>
      </c>
      <c r="L20" s="25">
        <f t="shared" si="0"/>
        <v>222773.24000000002</v>
      </c>
      <c r="M20" s="14"/>
      <c r="N20" s="36">
        <f>L20/L41</f>
        <v>0.43740577245095269</v>
      </c>
    </row>
    <row r="21" spans="1:17" ht="15" customHeight="1" x14ac:dyDescent="0.45">
      <c r="A21" s="1" t="s">
        <v>6</v>
      </c>
      <c r="B21" s="5"/>
      <c r="C21" s="22">
        <v>0</v>
      </c>
      <c r="D21" s="86">
        <v>0</v>
      </c>
      <c r="E21" s="23">
        <v>0</v>
      </c>
      <c r="F21" s="86">
        <v>0</v>
      </c>
      <c r="G21" s="23">
        <v>7</v>
      </c>
      <c r="H21" s="98">
        <v>71127.929999999993</v>
      </c>
      <c r="I21" s="23"/>
      <c r="J21" s="25"/>
      <c r="K21" s="23">
        <f t="shared" si="0"/>
        <v>7</v>
      </c>
      <c r="L21" s="25">
        <f t="shared" si="0"/>
        <v>71127.929999999993</v>
      </c>
      <c r="M21" s="14"/>
      <c r="N21" s="36">
        <f>L21/L41</f>
        <v>0.13965666237330518</v>
      </c>
    </row>
    <row r="22" spans="1:17" ht="15" customHeight="1" x14ac:dyDescent="0.45">
      <c r="A22" s="1" t="s">
        <v>7</v>
      </c>
      <c r="B22" s="5"/>
      <c r="C22" s="22">
        <v>0</v>
      </c>
      <c r="D22" s="86">
        <v>0</v>
      </c>
      <c r="E22" s="23">
        <v>0</v>
      </c>
      <c r="F22" s="86">
        <v>0</v>
      </c>
      <c r="G22" s="23">
        <v>3</v>
      </c>
      <c r="H22" s="98">
        <v>7545.17</v>
      </c>
      <c r="I22" s="23"/>
      <c r="J22" s="25"/>
      <c r="K22" s="23">
        <f t="shared" si="0"/>
        <v>3</v>
      </c>
      <c r="L22" s="25">
        <f t="shared" si="0"/>
        <v>7545.17</v>
      </c>
      <c r="M22" s="14"/>
      <c r="N22" s="36">
        <f>L22/L41</f>
        <v>1.4814620068926386E-2</v>
      </c>
    </row>
    <row r="23" spans="1:17" ht="15" customHeight="1" x14ac:dyDescent="0.45">
      <c r="A23" s="1" t="s">
        <v>33</v>
      </c>
      <c r="B23" s="5"/>
      <c r="C23" s="22">
        <v>0</v>
      </c>
      <c r="D23" s="86">
        <v>0</v>
      </c>
      <c r="E23" s="23">
        <v>0</v>
      </c>
      <c r="F23" s="86">
        <v>0</v>
      </c>
      <c r="G23" s="23">
        <v>7</v>
      </c>
      <c r="H23" s="98">
        <v>73524.36</v>
      </c>
      <c r="I23" s="23"/>
      <c r="J23" s="25"/>
      <c r="K23" s="23">
        <f t="shared" si="0"/>
        <v>7</v>
      </c>
      <c r="L23" s="25">
        <f t="shared" si="0"/>
        <v>73524.36</v>
      </c>
      <c r="M23" s="14"/>
      <c r="N23" s="36">
        <f>L23/L41</f>
        <v>0.14436195065332769</v>
      </c>
    </row>
    <row r="24" spans="1:17" ht="15" customHeight="1" x14ac:dyDescent="0.45">
      <c r="A24" s="1" t="s">
        <v>32</v>
      </c>
      <c r="B24" s="5"/>
      <c r="C24" s="22">
        <v>0</v>
      </c>
      <c r="D24" s="86">
        <v>0</v>
      </c>
      <c r="E24" s="23">
        <v>0</v>
      </c>
      <c r="F24" s="86">
        <v>0</v>
      </c>
      <c r="G24" s="23">
        <v>1</v>
      </c>
      <c r="H24" s="98">
        <v>16210</v>
      </c>
      <c r="I24" s="23"/>
      <c r="J24" s="25"/>
      <c r="K24" s="23">
        <f t="shared" si="0"/>
        <v>1</v>
      </c>
      <c r="L24" s="25">
        <f t="shared" si="0"/>
        <v>16210</v>
      </c>
      <c r="M24" s="14"/>
      <c r="N24" s="36">
        <f>L24/L41</f>
        <v>3.1827644879743829E-2</v>
      </c>
    </row>
    <row r="25" spans="1:17" ht="31.5" customHeight="1" x14ac:dyDescent="0.45">
      <c r="A25" s="3" t="s">
        <v>8</v>
      </c>
      <c r="B25" s="5"/>
      <c r="C25" s="47">
        <f t="shared" ref="C25:H25" si="1">SUM(C18:C24)</f>
        <v>3</v>
      </c>
      <c r="D25" s="86">
        <f t="shared" si="1"/>
        <v>86224.320000000007</v>
      </c>
      <c r="E25" s="47">
        <v>0</v>
      </c>
      <c r="F25" s="86">
        <f>SUM(F18:F24)</f>
        <v>0</v>
      </c>
      <c r="G25" s="47">
        <f t="shared" si="1"/>
        <v>25</v>
      </c>
      <c r="H25" s="86">
        <f t="shared" si="1"/>
        <v>333257.98000000004</v>
      </c>
      <c r="I25" s="37">
        <f t="shared" ref="I25:J25" si="2">SUM(I18:I22)</f>
        <v>0</v>
      </c>
      <c r="J25" s="25">
        <f t="shared" si="2"/>
        <v>0</v>
      </c>
      <c r="K25" s="47">
        <f>SUM(K18:K24)</f>
        <v>28</v>
      </c>
      <c r="L25" s="25">
        <f>SUM(L18:L24)</f>
        <v>419482.3</v>
      </c>
      <c r="M25" s="27"/>
      <c r="N25" s="63"/>
    </row>
    <row r="26" spans="1:17" ht="31.5" customHeight="1" x14ac:dyDescent="0.45">
      <c r="A26" s="4" t="s">
        <v>39</v>
      </c>
      <c r="B26" s="5"/>
      <c r="C26" s="12" t="s">
        <v>1</v>
      </c>
      <c r="D26" s="79"/>
      <c r="E26" s="12" t="s">
        <v>1</v>
      </c>
      <c r="F26" s="79"/>
      <c r="G26" s="12" t="s">
        <v>1</v>
      </c>
      <c r="H26" s="79"/>
      <c r="I26" s="12" t="s">
        <v>1</v>
      </c>
      <c r="J26" s="2"/>
      <c r="K26" s="12" t="s">
        <v>1</v>
      </c>
      <c r="L26" s="2"/>
      <c r="M26" s="27"/>
      <c r="N26" s="63"/>
    </row>
    <row r="27" spans="1:17" ht="31.5" customHeight="1" x14ac:dyDescent="0.45">
      <c r="A27" s="24" t="s">
        <v>4</v>
      </c>
      <c r="B27" s="5"/>
      <c r="C27" s="22">
        <v>0</v>
      </c>
      <c r="D27" s="86">
        <v>0</v>
      </c>
      <c r="E27" s="23">
        <v>0</v>
      </c>
      <c r="F27" s="98">
        <v>0</v>
      </c>
      <c r="G27" s="23">
        <v>3</v>
      </c>
      <c r="H27" s="98">
        <v>3295.25</v>
      </c>
      <c r="I27" s="23"/>
      <c r="J27" s="25"/>
      <c r="K27" s="23">
        <f>SUM(C27+E27+G27)</f>
        <v>3</v>
      </c>
      <c r="L27" s="25">
        <f>SUM(D27+F27+H27)</f>
        <v>3295.25</v>
      </c>
      <c r="M27" s="14"/>
      <c r="N27" s="36">
        <f>L27/L41</f>
        <v>6.4700830838973376E-3</v>
      </c>
    </row>
    <row r="28" spans="1:17" ht="31.5" customHeight="1" x14ac:dyDescent="0.45">
      <c r="A28" s="1" t="s">
        <v>31</v>
      </c>
      <c r="B28" s="5"/>
      <c r="C28" s="22">
        <v>0</v>
      </c>
      <c r="D28" s="86">
        <v>0</v>
      </c>
      <c r="E28" s="23">
        <v>1</v>
      </c>
      <c r="F28" s="86">
        <v>10000</v>
      </c>
      <c r="G28" s="23">
        <v>0</v>
      </c>
      <c r="H28" s="86">
        <v>303.67</v>
      </c>
      <c r="I28" s="23"/>
      <c r="J28" s="25"/>
      <c r="K28" s="23">
        <f t="shared" ref="K28:L30" si="3">SUM(C28+E28+G28)</f>
        <v>1</v>
      </c>
      <c r="L28" s="25">
        <f t="shared" si="3"/>
        <v>10303.67</v>
      </c>
      <c r="M28" s="14"/>
      <c r="N28" s="36">
        <f>L28/L41</f>
        <v>2.0230817379276376E-2</v>
      </c>
    </row>
    <row r="29" spans="1:17" ht="31.5" customHeight="1" x14ac:dyDescent="0.45">
      <c r="A29" s="1" t="s">
        <v>5</v>
      </c>
      <c r="B29" s="5"/>
      <c r="C29" s="22">
        <v>0</v>
      </c>
      <c r="D29" s="86">
        <v>0</v>
      </c>
      <c r="E29" s="23">
        <v>0</v>
      </c>
      <c r="F29" s="86">
        <v>0</v>
      </c>
      <c r="G29" s="23">
        <v>1</v>
      </c>
      <c r="H29" s="80">
        <v>4478.07</v>
      </c>
      <c r="I29" s="23"/>
      <c r="J29" s="25"/>
      <c r="K29" s="23">
        <f t="shared" si="3"/>
        <v>1</v>
      </c>
      <c r="L29" s="25">
        <f t="shared" si="3"/>
        <v>4478.07</v>
      </c>
      <c r="M29" s="14"/>
      <c r="N29" s="36">
        <f>L29/L41</f>
        <v>8.7924997968312421E-3</v>
      </c>
    </row>
    <row r="30" spans="1:17" ht="31.5" customHeight="1" x14ac:dyDescent="0.45">
      <c r="A30" s="1" t="s">
        <v>6</v>
      </c>
      <c r="B30" s="5"/>
      <c r="C30" s="22">
        <v>2</v>
      </c>
      <c r="D30" s="98">
        <v>55451.15</v>
      </c>
      <c r="E30" s="23">
        <v>0</v>
      </c>
      <c r="F30" s="86">
        <v>0</v>
      </c>
      <c r="G30" s="23">
        <v>5</v>
      </c>
      <c r="H30" s="80">
        <v>16295.23</v>
      </c>
      <c r="I30" s="23"/>
      <c r="J30" s="25"/>
      <c r="K30" s="23">
        <f t="shared" si="3"/>
        <v>7</v>
      </c>
      <c r="L30" s="25">
        <f t="shared" si="3"/>
        <v>71746.38</v>
      </c>
      <c r="M30" s="14"/>
      <c r="N30" s="36">
        <f>L30/L41</f>
        <v>0.14087096261857834</v>
      </c>
    </row>
    <row r="31" spans="1:17" ht="15.75" customHeight="1" x14ac:dyDescent="0.45">
      <c r="A31" s="3" t="s">
        <v>40</v>
      </c>
      <c r="B31" s="5"/>
      <c r="C31" s="47">
        <f>SUM(C26:C30)</f>
        <v>2</v>
      </c>
      <c r="D31" s="86">
        <f>SUM(D27:D30)</f>
        <v>55451.15</v>
      </c>
      <c r="E31" s="47">
        <f>SUM(E27:E30)</f>
        <v>1</v>
      </c>
      <c r="F31" s="86">
        <f>SUM(F27:F30)</f>
        <v>10000</v>
      </c>
      <c r="G31" s="47">
        <f>SUM(G27:G30)</f>
        <v>9</v>
      </c>
      <c r="H31" s="86">
        <f>SUM(H27:H30)</f>
        <v>24372.22</v>
      </c>
      <c r="I31" s="37">
        <f>SUM(I26:I30)</f>
        <v>0</v>
      </c>
      <c r="J31" s="25">
        <f>SUM(J26:J30)</f>
        <v>0</v>
      </c>
      <c r="K31" s="47">
        <f>SUM(K26:K30)</f>
        <v>12</v>
      </c>
      <c r="L31" s="25">
        <f>SUM(L26:L30)</f>
        <v>89823.37</v>
      </c>
      <c r="M31" s="27"/>
      <c r="N31" s="63"/>
    </row>
    <row r="32" spans="1:17" s="26" customFormat="1" ht="15.75" customHeight="1" x14ac:dyDescent="0.45">
      <c r="A32" s="33"/>
      <c r="B32" s="51"/>
      <c r="C32" s="57"/>
      <c r="D32" s="87"/>
      <c r="E32" s="57"/>
      <c r="F32" s="87"/>
      <c r="G32" s="57"/>
      <c r="H32" s="87"/>
      <c r="I32" s="58"/>
      <c r="J32" s="34"/>
      <c r="K32" s="57"/>
      <c r="L32" s="34"/>
      <c r="M32" s="62"/>
      <c r="N32" s="63"/>
    </row>
    <row r="33" spans="1:14" ht="15" customHeight="1" x14ac:dyDescent="0.45">
      <c r="A33" s="3" t="s">
        <v>41</v>
      </c>
      <c r="B33" s="5"/>
      <c r="C33" s="47">
        <f>SUM(C25,C31)</f>
        <v>5</v>
      </c>
      <c r="D33" s="86">
        <f>SUM(D31,D25)</f>
        <v>141675.47</v>
      </c>
      <c r="E33" s="47">
        <f>SUM(E25,E31)</f>
        <v>1</v>
      </c>
      <c r="F33" s="86">
        <f>SUM(F31,F25)</f>
        <v>10000</v>
      </c>
      <c r="G33" s="47">
        <f>SUM(G25,G31)</f>
        <v>34</v>
      </c>
      <c r="H33" s="86">
        <f>SUM(H31,H25)</f>
        <v>357630.20000000007</v>
      </c>
      <c r="I33" s="37">
        <f>SUM(I27:I30)</f>
        <v>0</v>
      </c>
      <c r="J33" s="25">
        <f>SUM(J27:J30)</f>
        <v>0</v>
      </c>
      <c r="K33" s="47">
        <f>SUM(K25,K31)</f>
        <v>40</v>
      </c>
      <c r="L33" s="25">
        <f>SUM(D33,F33,H33)</f>
        <v>509305.67000000004</v>
      </c>
      <c r="M33" s="27"/>
      <c r="N33" s="64"/>
    </row>
    <row r="34" spans="1:14" s="26" customFormat="1" ht="15" customHeight="1" x14ac:dyDescent="0.45">
      <c r="A34" s="33"/>
      <c r="B34" s="51"/>
      <c r="C34" s="52"/>
      <c r="D34" s="88"/>
      <c r="E34" s="52"/>
      <c r="F34" s="88"/>
      <c r="G34" s="52"/>
      <c r="H34" s="88"/>
      <c r="I34" s="54"/>
      <c r="J34" s="53"/>
      <c r="K34" s="52"/>
      <c r="L34" s="53"/>
      <c r="M34" s="35"/>
      <c r="N34" s="64"/>
    </row>
    <row r="35" spans="1:14" ht="15" customHeight="1" x14ac:dyDescent="0.45">
      <c r="A35" s="4" t="s">
        <v>18</v>
      </c>
      <c r="B35" s="5"/>
      <c r="C35" s="12" t="s">
        <v>1</v>
      </c>
      <c r="D35" s="79"/>
      <c r="E35" s="12" t="s">
        <v>1</v>
      </c>
      <c r="F35" s="79"/>
      <c r="G35" s="12" t="s">
        <v>1</v>
      </c>
      <c r="H35" s="79"/>
      <c r="I35" s="12" t="s">
        <v>1</v>
      </c>
      <c r="J35" s="2"/>
      <c r="K35" s="12" t="s">
        <v>1</v>
      </c>
      <c r="L35" s="2"/>
      <c r="M35" s="14"/>
      <c r="N35" s="64"/>
    </row>
    <row r="36" spans="1:14" ht="15.75" customHeight="1" x14ac:dyDescent="0.5">
      <c r="A36" s="1" t="s">
        <v>10</v>
      </c>
      <c r="B36" s="5"/>
      <c r="C36" s="22"/>
      <c r="D36" s="86"/>
      <c r="E36" s="23"/>
      <c r="F36" s="86"/>
      <c r="G36" s="23"/>
      <c r="H36" s="98"/>
      <c r="I36" s="23"/>
      <c r="J36" s="25"/>
      <c r="K36" s="23"/>
      <c r="L36" s="2"/>
      <c r="M36" s="27"/>
      <c r="N36" s="65">
        <f>L36/L41</f>
        <v>0</v>
      </c>
    </row>
    <row r="37" spans="1:14" ht="15" customHeight="1" x14ac:dyDescent="0.5">
      <c r="A37" s="1" t="s">
        <v>20</v>
      </c>
      <c r="B37" s="5"/>
      <c r="C37" s="22"/>
      <c r="D37" s="86"/>
      <c r="E37" s="23"/>
      <c r="F37" s="86"/>
      <c r="G37" s="23"/>
      <c r="H37" s="86"/>
      <c r="I37" s="23"/>
      <c r="J37" s="25"/>
      <c r="K37" s="23"/>
      <c r="L37" s="2"/>
      <c r="M37" s="27"/>
      <c r="N37" s="65">
        <v>0</v>
      </c>
    </row>
    <row r="38" spans="1:14" ht="15" customHeight="1" x14ac:dyDescent="0.5">
      <c r="A38" s="1" t="s">
        <v>42</v>
      </c>
      <c r="B38" s="5"/>
      <c r="C38" s="22"/>
      <c r="D38" s="86"/>
      <c r="E38" s="23"/>
      <c r="F38" s="86"/>
      <c r="G38" s="23"/>
      <c r="H38" s="86"/>
      <c r="I38" s="23"/>
      <c r="J38" s="25"/>
      <c r="K38" s="23"/>
      <c r="L38" s="2"/>
      <c r="M38" s="27"/>
      <c r="N38" s="65">
        <f>L38/L41</f>
        <v>0</v>
      </c>
    </row>
    <row r="39" spans="1:14" ht="15.75" customHeight="1" x14ac:dyDescent="0.5">
      <c r="A39" s="1" t="s">
        <v>11</v>
      </c>
      <c r="B39" s="5"/>
      <c r="C39" s="22"/>
      <c r="D39" s="86"/>
      <c r="E39" s="23"/>
      <c r="F39" s="86"/>
      <c r="G39" s="23"/>
      <c r="H39" s="86"/>
      <c r="I39" s="23"/>
      <c r="J39" s="25"/>
      <c r="K39" s="23"/>
      <c r="L39" s="2"/>
      <c r="M39" s="27"/>
      <c r="N39" s="65">
        <v>0</v>
      </c>
    </row>
    <row r="40" spans="1:14" ht="31.5" customHeight="1" x14ac:dyDescent="0.45">
      <c r="A40" s="3" t="s">
        <v>19</v>
      </c>
      <c r="B40" s="5"/>
      <c r="C40" s="37">
        <f>SUM(C36:C39)</f>
        <v>0</v>
      </c>
      <c r="D40" s="86">
        <v>0</v>
      </c>
      <c r="E40" s="37">
        <f>SUM(E36:E39)</f>
        <v>0</v>
      </c>
      <c r="F40" s="86">
        <v>0</v>
      </c>
      <c r="G40" s="50">
        <f>SUM(G36:G39)</f>
        <v>0</v>
      </c>
      <c r="H40" s="89">
        <f>SUM(H36:H39)</f>
        <v>0</v>
      </c>
      <c r="I40" s="37">
        <f>SUM(I31:I39)</f>
        <v>0</v>
      </c>
      <c r="J40" s="25">
        <f>SUM(J31:J39)</f>
        <v>0</v>
      </c>
      <c r="K40" s="49">
        <f>SUM(C40,E40,G40)</f>
        <v>0</v>
      </c>
      <c r="L40" s="25">
        <f>SUM(L36:L39)</f>
        <v>0</v>
      </c>
      <c r="M40" s="14"/>
    </row>
    <row r="41" spans="1:14" ht="31.5" customHeight="1" x14ac:dyDescent="0.45">
      <c r="A41" s="32" t="s">
        <v>36</v>
      </c>
      <c r="B41" s="5"/>
      <c r="C41" s="61">
        <f>SUM(C33,C40)</f>
        <v>5</v>
      </c>
      <c r="D41" s="86">
        <f>SUM(D25,D31,D40)</f>
        <v>141675.47</v>
      </c>
      <c r="E41" s="61">
        <f>SUM(E33,E40)</f>
        <v>1</v>
      </c>
      <c r="F41" s="86">
        <f>SUM(F25,F31,F40)</f>
        <v>10000</v>
      </c>
      <c r="G41" s="56">
        <f>SUM(G33,G40)</f>
        <v>34</v>
      </c>
      <c r="H41" s="86">
        <f>SUM(H33,H40)</f>
        <v>357630.20000000007</v>
      </c>
      <c r="I41" s="38">
        <f>SUM(I25+I40)</f>
        <v>0</v>
      </c>
      <c r="J41" s="25">
        <f>SUM(J25+J40)</f>
        <v>0</v>
      </c>
      <c r="K41" s="61">
        <f>SUM(K33,K40)</f>
        <v>40</v>
      </c>
      <c r="L41" s="25">
        <f>SUM(L33,L40)</f>
        <v>509305.67000000004</v>
      </c>
      <c r="M41" s="14"/>
      <c r="N41" s="55">
        <f>SUM(N18:N40)</f>
        <v>1</v>
      </c>
    </row>
    <row r="43" spans="1:14" x14ac:dyDescent="0.45">
      <c r="L43" s="48"/>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533F4-C922-472B-A1A7-075E4A6075A1}">
  <sheetPr>
    <pageSetUpPr fitToPage="1"/>
  </sheetPr>
  <dimension ref="A6:Q41"/>
  <sheetViews>
    <sheetView topLeftCell="A21" zoomScale="90" zoomScaleNormal="90" workbookViewId="0">
      <selection activeCell="D24" sqref="D24"/>
    </sheetView>
  </sheetViews>
  <sheetFormatPr defaultColWidth="9.1328125" defaultRowHeight="14.25" x14ac:dyDescent="0.45"/>
  <cols>
    <col min="1" max="1" width="41.86328125" style="13" bestFit="1" customWidth="1"/>
    <col min="2" max="2" width="9.1328125" style="13"/>
    <col min="3" max="3" width="7.6640625" style="13" customWidth="1"/>
    <col min="4" max="4" width="18.1328125" style="83" customWidth="1"/>
    <col min="5" max="5" width="6.53125" style="13" customWidth="1"/>
    <col min="6" max="6" width="14.6640625" style="83" customWidth="1"/>
    <col min="7" max="7" width="7.46484375" style="13" customWidth="1"/>
    <col min="8" max="8" width="17.33203125" style="83" customWidth="1"/>
    <col min="9" max="9" width="9.1328125" style="13" hidden="1" customWidth="1"/>
    <col min="10" max="10" width="3.46484375" style="13" hidden="1" customWidth="1"/>
    <col min="11" max="11" width="6.1328125" style="13" customWidth="1"/>
    <col min="12" max="12" width="17.33203125" style="66" customWidth="1"/>
    <col min="13" max="13" width="1.53125" style="13" customWidth="1"/>
    <col min="14" max="14" width="29.1328125" style="13" customWidth="1"/>
    <col min="15" max="16384" width="9.1328125" style="13"/>
  </cols>
  <sheetData>
    <row r="6" spans="1:14" ht="34.5" customHeight="1" x14ac:dyDescent="0.45"/>
    <row r="7" spans="1:14" ht="20" customHeight="1" x14ac:dyDescent="0.45">
      <c r="A7" s="175" t="s">
        <v>25</v>
      </c>
      <c r="B7" s="175"/>
      <c r="C7" s="176" t="s">
        <v>34</v>
      </c>
      <c r="D7" s="176"/>
      <c r="E7" s="176"/>
    </row>
    <row r="8" spans="1:14" ht="18.5" customHeight="1" x14ac:dyDescent="0.45">
      <c r="A8" s="175" t="s">
        <v>57</v>
      </c>
      <c r="B8" s="175"/>
      <c r="C8" s="176" t="s">
        <v>43</v>
      </c>
      <c r="D8" s="176"/>
      <c r="E8" s="176"/>
    </row>
    <row r="9" spans="1:14" ht="20" customHeight="1" x14ac:dyDescent="0.45">
      <c r="A9" s="175" t="s">
        <v>23</v>
      </c>
      <c r="B9" s="175"/>
      <c r="C9" s="177"/>
      <c r="D9" s="176"/>
      <c r="E9" s="176"/>
    </row>
    <row r="10" spans="1:14" ht="18" customHeight="1" x14ac:dyDescent="0.45">
      <c r="A10" s="175" t="s">
        <v>24</v>
      </c>
      <c r="B10" s="175"/>
      <c r="C10" s="176"/>
      <c r="D10" s="176"/>
      <c r="E10" s="176"/>
    </row>
    <row r="11" spans="1:14" ht="18.75" customHeight="1" x14ac:dyDescent="0.45">
      <c r="A11" s="175" t="s">
        <v>35</v>
      </c>
      <c r="B11" s="175"/>
      <c r="C11" s="178" t="s">
        <v>55</v>
      </c>
      <c r="D11" s="178"/>
      <c r="E11" s="178"/>
    </row>
    <row r="12" spans="1:14" ht="33.75" customHeight="1" x14ac:dyDescent="0.55000000000000004">
      <c r="A12" s="4" t="s">
        <v>0</v>
      </c>
      <c r="B12" s="6"/>
      <c r="C12" s="169" t="s">
        <v>28</v>
      </c>
      <c r="D12" s="170"/>
      <c r="E12" s="169" t="s">
        <v>29</v>
      </c>
      <c r="F12" s="170"/>
      <c r="G12" s="173" t="s">
        <v>30</v>
      </c>
      <c r="H12" s="174"/>
      <c r="I12" s="173"/>
      <c r="J12" s="174"/>
      <c r="K12" s="173" t="s">
        <v>2</v>
      </c>
      <c r="L12" s="174"/>
      <c r="M12" s="14"/>
      <c r="N12" s="28" t="s">
        <v>38</v>
      </c>
    </row>
    <row r="13" spans="1:14" ht="21" customHeight="1" x14ac:dyDescent="0.55000000000000004">
      <c r="A13" s="39"/>
      <c r="B13" s="15"/>
      <c r="C13" s="16"/>
      <c r="D13" s="84"/>
      <c r="E13" s="17"/>
      <c r="F13" s="84"/>
      <c r="G13" s="17"/>
      <c r="H13" s="84"/>
      <c r="I13" s="17"/>
      <c r="J13" s="17"/>
      <c r="K13" s="17"/>
      <c r="L13" s="67"/>
      <c r="M13" s="29"/>
      <c r="N13" s="11"/>
    </row>
    <row r="14" spans="1:14" ht="21" customHeight="1" x14ac:dyDescent="0.55000000000000004">
      <c r="A14" s="40"/>
      <c r="B14" s="15"/>
      <c r="C14" s="18"/>
      <c r="D14" s="85"/>
      <c r="E14" s="19"/>
      <c r="F14" s="85"/>
      <c r="G14" s="19"/>
      <c r="H14" s="85"/>
      <c r="I14" s="19"/>
      <c r="J14" s="19"/>
      <c r="K14" s="19"/>
      <c r="L14" s="68"/>
      <c r="M14" s="30"/>
      <c r="N14" s="31"/>
    </row>
    <row r="15" spans="1:14" ht="26.25" customHeight="1" x14ac:dyDescent="0.45">
      <c r="A15" s="41"/>
      <c r="B15" s="5"/>
      <c r="C15" s="20"/>
      <c r="D15" s="91"/>
      <c r="E15" s="9"/>
      <c r="F15" s="91"/>
      <c r="G15" s="9"/>
      <c r="I15" s="9"/>
      <c r="K15" s="9"/>
      <c r="M15" s="21"/>
      <c r="N15" s="179" t="s">
        <v>37</v>
      </c>
    </row>
    <row r="16" spans="1:14" ht="31.5" customHeight="1" x14ac:dyDescent="0.5">
      <c r="A16" s="42"/>
      <c r="B16" s="5"/>
      <c r="C16" s="7"/>
      <c r="D16" s="76" t="s">
        <v>3</v>
      </c>
      <c r="E16" s="10"/>
      <c r="F16" s="76" t="s">
        <v>3</v>
      </c>
      <c r="G16" s="10"/>
      <c r="H16" s="76" t="s">
        <v>3</v>
      </c>
      <c r="I16" s="10"/>
      <c r="J16" s="8" t="s">
        <v>3</v>
      </c>
      <c r="K16" s="10"/>
      <c r="L16" s="69" t="s">
        <v>3</v>
      </c>
      <c r="M16" s="14"/>
      <c r="N16" s="180"/>
    </row>
    <row r="17" spans="1:17" ht="15" customHeight="1" x14ac:dyDescent="0.45">
      <c r="A17" s="4" t="s">
        <v>9</v>
      </c>
      <c r="B17" s="5"/>
      <c r="C17" s="12" t="s">
        <v>1</v>
      </c>
      <c r="D17" s="79"/>
      <c r="E17" s="12" t="s">
        <v>1</v>
      </c>
      <c r="F17" s="79"/>
      <c r="G17" s="12" t="s">
        <v>1</v>
      </c>
      <c r="H17" s="77"/>
      <c r="I17" s="12" t="s">
        <v>1</v>
      </c>
      <c r="J17" s="2"/>
      <c r="K17" s="12" t="s">
        <v>1</v>
      </c>
      <c r="L17" s="71"/>
      <c r="M17" s="14"/>
      <c r="N17" s="60"/>
    </row>
    <row r="18" spans="1:17" ht="15" customHeight="1" x14ac:dyDescent="0.45">
      <c r="A18" s="24" t="s">
        <v>4</v>
      </c>
      <c r="B18" s="5"/>
      <c r="C18" s="22">
        <v>0</v>
      </c>
      <c r="D18" s="86">
        <v>0</v>
      </c>
      <c r="E18" s="23">
        <v>0</v>
      </c>
      <c r="F18" s="86">
        <v>0</v>
      </c>
      <c r="G18" s="23">
        <v>3</v>
      </c>
      <c r="H18" s="98">
        <v>11458</v>
      </c>
      <c r="I18" s="23"/>
      <c r="J18" s="25"/>
      <c r="K18" s="23">
        <f>SUM(C18+E18+G18)</f>
        <v>3</v>
      </c>
      <c r="L18" s="70">
        <f>SUM(D23+F18+H18)</f>
        <v>11458</v>
      </c>
      <c r="M18" s="14"/>
      <c r="N18" s="36">
        <f>L18/L41</f>
        <v>3.8710815645804891E-2</v>
      </c>
      <c r="Q18" s="26"/>
    </row>
    <row r="19" spans="1:17" ht="15" customHeight="1" x14ac:dyDescent="0.45">
      <c r="A19" s="1" t="s">
        <v>31</v>
      </c>
      <c r="B19" s="5"/>
      <c r="C19" s="22">
        <v>0</v>
      </c>
      <c r="D19" s="86">
        <v>0</v>
      </c>
      <c r="E19" s="23">
        <v>0</v>
      </c>
      <c r="F19" s="86">
        <v>0</v>
      </c>
      <c r="G19" s="23">
        <v>0</v>
      </c>
      <c r="H19" s="86">
        <v>0</v>
      </c>
      <c r="I19" s="23"/>
      <c r="J19" s="25"/>
      <c r="K19" s="23">
        <f t="shared" ref="K19:L24" si="0">SUM(C19+E19+G19)</f>
        <v>0</v>
      </c>
      <c r="L19" s="70">
        <f t="shared" si="0"/>
        <v>0</v>
      </c>
      <c r="M19" s="14"/>
      <c r="N19" s="36">
        <f>L19/L41</f>
        <v>0</v>
      </c>
    </row>
    <row r="20" spans="1:17" ht="15" customHeight="1" x14ac:dyDescent="0.45">
      <c r="A20" s="1" t="s">
        <v>5</v>
      </c>
      <c r="B20" s="5"/>
      <c r="C20" s="22">
        <v>1</v>
      </c>
      <c r="D20" s="98">
        <v>1649.84</v>
      </c>
      <c r="E20" s="23">
        <v>0</v>
      </c>
      <c r="F20" s="86">
        <v>0</v>
      </c>
      <c r="G20" s="23">
        <v>1</v>
      </c>
      <c r="H20" s="98">
        <v>7075.72</v>
      </c>
      <c r="I20" s="23"/>
      <c r="J20" s="25"/>
      <c r="K20" s="23">
        <f t="shared" si="0"/>
        <v>2</v>
      </c>
      <c r="L20" s="70">
        <f t="shared" si="0"/>
        <v>8725.56</v>
      </c>
      <c r="M20" s="14"/>
      <c r="N20" s="36">
        <f>L20/L41</f>
        <v>2.9479276013825211E-2</v>
      </c>
    </row>
    <row r="21" spans="1:17" ht="15" customHeight="1" x14ac:dyDescent="0.45">
      <c r="A21" s="1" t="s">
        <v>6</v>
      </c>
      <c r="B21" s="5"/>
      <c r="C21" s="22">
        <v>0</v>
      </c>
      <c r="D21" s="86">
        <v>0</v>
      </c>
      <c r="E21" s="23">
        <v>0</v>
      </c>
      <c r="F21" s="86">
        <v>0</v>
      </c>
      <c r="G21" s="23">
        <v>2</v>
      </c>
      <c r="H21" s="98">
        <v>9535.5499999999993</v>
      </c>
      <c r="I21" s="23"/>
      <c r="J21" s="25"/>
      <c r="K21" s="23">
        <f t="shared" si="0"/>
        <v>2</v>
      </c>
      <c r="L21" s="70">
        <f t="shared" si="0"/>
        <v>9535.5499999999993</v>
      </c>
      <c r="M21" s="14"/>
      <c r="N21" s="36">
        <f>L21/L41</f>
        <v>3.2215824588178982E-2</v>
      </c>
    </row>
    <row r="22" spans="1:17" ht="15" customHeight="1" x14ac:dyDescent="0.45">
      <c r="A22" s="1" t="s">
        <v>7</v>
      </c>
      <c r="B22" s="5"/>
      <c r="C22" s="22">
        <v>0</v>
      </c>
      <c r="D22" s="86">
        <v>0</v>
      </c>
      <c r="E22" s="23">
        <v>0</v>
      </c>
      <c r="F22" s="86">
        <v>0</v>
      </c>
      <c r="G22" s="23">
        <v>1</v>
      </c>
      <c r="H22" s="98">
        <v>94.3</v>
      </c>
      <c r="I22" s="23"/>
      <c r="J22" s="25"/>
      <c r="K22" s="23">
        <f t="shared" si="0"/>
        <v>1</v>
      </c>
      <c r="L22" s="70">
        <f t="shared" si="0"/>
        <v>94.3</v>
      </c>
      <c r="M22" s="14"/>
      <c r="N22" s="36">
        <f>L22/L41</f>
        <v>3.1859224257282253E-4</v>
      </c>
    </row>
    <row r="23" spans="1:17" ht="15" customHeight="1" x14ac:dyDescent="0.45">
      <c r="A23" s="1" t="s">
        <v>33</v>
      </c>
      <c r="B23" s="5"/>
      <c r="C23" s="22">
        <v>0</v>
      </c>
      <c r="D23" s="98">
        <v>0</v>
      </c>
      <c r="E23" s="23">
        <v>0</v>
      </c>
      <c r="F23" s="86">
        <v>0</v>
      </c>
      <c r="G23" s="23">
        <v>6</v>
      </c>
      <c r="H23" s="98">
        <v>80092.08</v>
      </c>
      <c r="I23" s="23"/>
      <c r="J23" s="25"/>
      <c r="K23" s="23">
        <f t="shared" si="0"/>
        <v>6</v>
      </c>
      <c r="L23" s="70">
        <f>SUM(D23,H23)</f>
        <v>80092.08</v>
      </c>
      <c r="M23" s="14"/>
      <c r="N23" s="36">
        <f>L23/L41</f>
        <v>0.27059083117202448</v>
      </c>
    </row>
    <row r="24" spans="1:17" ht="15" customHeight="1" x14ac:dyDescent="0.45">
      <c r="A24" s="1" t="s">
        <v>32</v>
      </c>
      <c r="B24" s="5"/>
      <c r="C24" s="22">
        <v>0</v>
      </c>
      <c r="D24" s="86">
        <v>0</v>
      </c>
      <c r="E24" s="23">
        <v>0</v>
      </c>
      <c r="F24" s="86">
        <v>0</v>
      </c>
      <c r="G24" s="23">
        <v>1</v>
      </c>
      <c r="H24" s="98">
        <v>4443.2</v>
      </c>
      <c r="I24" s="23"/>
      <c r="J24" s="25"/>
      <c r="K24" s="23">
        <f t="shared" si="0"/>
        <v>1</v>
      </c>
      <c r="L24" s="70">
        <f t="shared" si="0"/>
        <v>4443.2</v>
      </c>
      <c r="M24" s="14"/>
      <c r="N24" s="36">
        <f>L24/L41</f>
        <v>1.501133671473558E-2</v>
      </c>
    </row>
    <row r="25" spans="1:17" ht="31.5" customHeight="1" x14ac:dyDescent="0.45">
      <c r="A25" s="3" t="s">
        <v>8</v>
      </c>
      <c r="B25" s="5"/>
      <c r="C25" s="47">
        <f t="shared" ref="C25:H25" si="1">SUM(C18:C24)</f>
        <v>1</v>
      </c>
      <c r="D25" s="86">
        <f>SUM(D19:D24)</f>
        <v>1649.84</v>
      </c>
      <c r="E25" s="47">
        <v>0</v>
      </c>
      <c r="F25" s="86">
        <f>SUM(F18:F24)</f>
        <v>0</v>
      </c>
      <c r="G25" s="47">
        <f t="shared" si="1"/>
        <v>14</v>
      </c>
      <c r="H25" s="86">
        <f t="shared" si="1"/>
        <v>112698.84999999999</v>
      </c>
      <c r="I25" s="37">
        <f t="shared" ref="I25:J25" si="2">SUM(I18:I22)</f>
        <v>0</v>
      </c>
      <c r="J25" s="25">
        <f t="shared" si="2"/>
        <v>0</v>
      </c>
      <c r="K25" s="47">
        <f>SUM(K18:K24)</f>
        <v>15</v>
      </c>
      <c r="L25" s="70">
        <f>SUM(L18:L24)</f>
        <v>114348.68999999999</v>
      </c>
      <c r="M25" s="27"/>
      <c r="N25" s="63"/>
    </row>
    <row r="26" spans="1:17" ht="31.5" customHeight="1" x14ac:dyDescent="0.45">
      <c r="A26" s="4" t="s">
        <v>39</v>
      </c>
      <c r="B26" s="5"/>
      <c r="C26" s="12" t="s">
        <v>1</v>
      </c>
      <c r="D26" s="79"/>
      <c r="E26" s="12" t="s">
        <v>1</v>
      </c>
      <c r="F26" s="79"/>
      <c r="G26" s="12" t="s">
        <v>1</v>
      </c>
      <c r="H26" s="79"/>
      <c r="I26" s="12" t="s">
        <v>1</v>
      </c>
      <c r="J26" s="2"/>
      <c r="K26" s="12" t="s">
        <v>1</v>
      </c>
      <c r="L26" s="71"/>
      <c r="M26" s="27"/>
      <c r="N26" s="63"/>
    </row>
    <row r="27" spans="1:17" ht="31.5" customHeight="1" x14ac:dyDescent="0.45">
      <c r="A27" s="24" t="s">
        <v>4</v>
      </c>
      <c r="B27" s="5"/>
      <c r="C27" s="22">
        <v>0</v>
      </c>
      <c r="D27" s="86">
        <v>0</v>
      </c>
      <c r="E27" s="23">
        <v>1</v>
      </c>
      <c r="F27" s="98">
        <v>94.05</v>
      </c>
      <c r="G27" s="23">
        <v>3</v>
      </c>
      <c r="H27" s="98">
        <v>15483.45</v>
      </c>
      <c r="I27" s="23"/>
      <c r="J27" s="25"/>
      <c r="K27" s="23">
        <f>SUM(C27+E27+G27)</f>
        <v>4</v>
      </c>
      <c r="L27" s="70">
        <f>SUM(D27+F27+H27)</f>
        <v>15577.5</v>
      </c>
      <c r="M27" s="14"/>
      <c r="N27" s="36">
        <f>L27/L41</f>
        <v>5.2628532965833974E-2</v>
      </c>
    </row>
    <row r="28" spans="1:17" ht="31.5" customHeight="1" x14ac:dyDescent="0.45">
      <c r="A28" s="1" t="s">
        <v>31</v>
      </c>
      <c r="B28" s="5"/>
      <c r="C28" s="22">
        <v>0</v>
      </c>
      <c r="D28" s="86">
        <v>0</v>
      </c>
      <c r="E28" s="23">
        <v>1</v>
      </c>
      <c r="F28" s="98">
        <v>10500</v>
      </c>
      <c r="G28" s="23">
        <v>0</v>
      </c>
      <c r="H28" s="80">
        <v>0</v>
      </c>
      <c r="I28" s="23"/>
      <c r="J28" s="25"/>
      <c r="K28" s="23">
        <f t="shared" ref="K28:L30" si="3">SUM(C28+E28+G28)</f>
        <v>1</v>
      </c>
      <c r="L28" s="70">
        <f t="shared" si="3"/>
        <v>10500</v>
      </c>
      <c r="M28" s="14"/>
      <c r="N28" s="36">
        <f>L28/L41</f>
        <v>3.5474215768978121E-2</v>
      </c>
    </row>
    <row r="29" spans="1:17" ht="31.5" customHeight="1" x14ac:dyDescent="0.45">
      <c r="A29" s="1" t="s">
        <v>5</v>
      </c>
      <c r="B29" s="5"/>
      <c r="C29" s="22">
        <v>0</v>
      </c>
      <c r="D29" s="86">
        <v>0</v>
      </c>
      <c r="E29" s="23">
        <v>0</v>
      </c>
      <c r="F29" s="86">
        <v>0</v>
      </c>
      <c r="G29" s="23">
        <v>0</v>
      </c>
      <c r="H29" s="80">
        <v>0</v>
      </c>
      <c r="I29" s="23"/>
      <c r="J29" s="25"/>
      <c r="K29" s="23">
        <f t="shared" si="3"/>
        <v>0</v>
      </c>
      <c r="L29" s="70">
        <f t="shared" si="3"/>
        <v>0</v>
      </c>
      <c r="M29" s="14"/>
      <c r="N29" s="36">
        <f>L29/L41</f>
        <v>0</v>
      </c>
    </row>
    <row r="30" spans="1:17" ht="31.5" customHeight="1" x14ac:dyDescent="0.45">
      <c r="A30" s="1" t="s">
        <v>6</v>
      </c>
      <c r="B30" s="5"/>
      <c r="C30" s="22">
        <v>1</v>
      </c>
      <c r="D30" s="98">
        <v>46940</v>
      </c>
      <c r="E30" s="23">
        <v>0</v>
      </c>
      <c r="F30" s="98">
        <v>0</v>
      </c>
      <c r="G30" s="23">
        <v>4</v>
      </c>
      <c r="H30" s="80">
        <v>108623.44</v>
      </c>
      <c r="I30" s="23"/>
      <c r="J30" s="25"/>
      <c r="K30" s="23">
        <f t="shared" si="3"/>
        <v>5</v>
      </c>
      <c r="L30" s="70">
        <f t="shared" si="3"/>
        <v>155563.44</v>
      </c>
      <c r="M30" s="14"/>
      <c r="N30" s="36">
        <f>L30/L41</f>
        <v>0.52557057488804593</v>
      </c>
    </row>
    <row r="31" spans="1:17" ht="15.75" customHeight="1" x14ac:dyDescent="0.45">
      <c r="A31" s="3" t="s">
        <v>40</v>
      </c>
      <c r="B31" s="5"/>
      <c r="C31" s="47">
        <f>SUM(C26:C30)</f>
        <v>1</v>
      </c>
      <c r="D31" s="86">
        <f>SUM(D27:D30)</f>
        <v>46940</v>
      </c>
      <c r="E31" s="47">
        <f>SUM(E27:E30)</f>
        <v>2</v>
      </c>
      <c r="F31" s="86">
        <f>SUM(F27:F30)</f>
        <v>10594.05</v>
      </c>
      <c r="G31" s="47">
        <f>SUM(G27:G30)</f>
        <v>7</v>
      </c>
      <c r="H31" s="86">
        <f>SUM(H27:H30)</f>
        <v>124106.89</v>
      </c>
      <c r="I31" s="37">
        <f>SUM(I26:I30)</f>
        <v>0</v>
      </c>
      <c r="J31" s="25">
        <f>SUM(J26:J30)</f>
        <v>0</v>
      </c>
      <c r="K31" s="47">
        <f>SUM(K26:K30)</f>
        <v>10</v>
      </c>
      <c r="L31" s="70">
        <f>SUM(L26:L30)</f>
        <v>181640.94</v>
      </c>
      <c r="M31" s="27"/>
      <c r="N31" s="63"/>
    </row>
    <row r="32" spans="1:17" s="26" customFormat="1" ht="15.75" customHeight="1" x14ac:dyDescent="0.45">
      <c r="A32" s="33"/>
      <c r="B32" s="51"/>
      <c r="C32" s="57"/>
      <c r="D32" s="87"/>
      <c r="E32" s="57"/>
      <c r="F32" s="87"/>
      <c r="G32" s="57"/>
      <c r="H32" s="87"/>
      <c r="I32" s="58"/>
      <c r="J32" s="34"/>
      <c r="K32" s="57"/>
      <c r="L32" s="72"/>
      <c r="M32" s="62"/>
      <c r="N32" s="63"/>
    </row>
    <row r="33" spans="1:14" ht="15" customHeight="1" x14ac:dyDescent="0.45">
      <c r="A33" s="3" t="s">
        <v>41</v>
      </c>
      <c r="B33" s="5"/>
      <c r="C33" s="47">
        <f>SUM(C25,C31)</f>
        <v>2</v>
      </c>
      <c r="D33" s="86">
        <f>SUM(D31,D25)</f>
        <v>48589.84</v>
      </c>
      <c r="E33" s="47">
        <f>SUM(E25,E31)</f>
        <v>2</v>
      </c>
      <c r="F33" s="86">
        <f>SUM(F31,F25)</f>
        <v>10594.05</v>
      </c>
      <c r="G33" s="47">
        <f>SUM(G25,G31)</f>
        <v>21</v>
      </c>
      <c r="H33" s="86">
        <f>SUM(H31,H25)</f>
        <v>236805.74</v>
      </c>
      <c r="I33" s="37">
        <f>SUM(I27:I30)</f>
        <v>0</v>
      </c>
      <c r="J33" s="25">
        <f>SUM(J27:J30)</f>
        <v>0</v>
      </c>
      <c r="K33" s="47">
        <f>SUM(K25,K31)</f>
        <v>25</v>
      </c>
      <c r="L33" s="70">
        <f>SUM(L25,L31)</f>
        <v>295989.63</v>
      </c>
      <c r="M33" s="27"/>
      <c r="N33" s="64"/>
    </row>
    <row r="34" spans="1:14" s="26" customFormat="1" ht="15" customHeight="1" x14ac:dyDescent="0.45">
      <c r="A34" s="33"/>
      <c r="B34" s="51"/>
      <c r="C34" s="52"/>
      <c r="D34" s="88"/>
      <c r="E34" s="52"/>
      <c r="F34" s="88"/>
      <c r="G34" s="52"/>
      <c r="H34" s="88"/>
      <c r="I34" s="54"/>
      <c r="J34" s="53"/>
      <c r="K34" s="52"/>
      <c r="L34" s="73"/>
      <c r="M34" s="35"/>
      <c r="N34" s="64"/>
    </row>
    <row r="35" spans="1:14" ht="15" customHeight="1" x14ac:dyDescent="0.45">
      <c r="A35" s="4" t="s">
        <v>18</v>
      </c>
      <c r="B35" s="5"/>
      <c r="C35" s="12" t="s">
        <v>1</v>
      </c>
      <c r="D35" s="79"/>
      <c r="E35" s="12" t="s">
        <v>1</v>
      </c>
      <c r="F35" s="79"/>
      <c r="G35" s="12" t="s">
        <v>1</v>
      </c>
      <c r="H35" s="79"/>
      <c r="I35" s="12" t="s">
        <v>1</v>
      </c>
      <c r="J35" s="2"/>
      <c r="K35" s="12" t="s">
        <v>1</v>
      </c>
      <c r="L35" s="71"/>
      <c r="M35" s="14"/>
      <c r="N35" s="64"/>
    </row>
    <row r="36" spans="1:14" ht="15.75" customHeight="1" x14ac:dyDescent="0.5">
      <c r="A36" s="1" t="s">
        <v>10</v>
      </c>
      <c r="B36" s="5"/>
      <c r="C36" s="22"/>
      <c r="D36" s="86"/>
      <c r="E36" s="23"/>
      <c r="F36" s="86"/>
      <c r="G36" s="23"/>
      <c r="H36" s="98"/>
      <c r="I36" s="23"/>
      <c r="J36" s="25"/>
      <c r="K36" s="23"/>
      <c r="L36" s="70">
        <f>SUM(D36,F36,H36)</f>
        <v>0</v>
      </c>
      <c r="M36" s="27"/>
      <c r="N36" s="65">
        <f>L36/L41</f>
        <v>0</v>
      </c>
    </row>
    <row r="37" spans="1:14" ht="15" customHeight="1" x14ac:dyDescent="0.5">
      <c r="A37" s="1" t="s">
        <v>20</v>
      </c>
      <c r="B37" s="5"/>
      <c r="C37" s="22"/>
      <c r="D37" s="86"/>
      <c r="E37" s="23"/>
      <c r="F37" s="86"/>
      <c r="G37" s="23"/>
      <c r="H37" s="86"/>
      <c r="I37" s="23"/>
      <c r="J37" s="25"/>
      <c r="K37" s="23"/>
      <c r="L37" s="70"/>
      <c r="M37" s="27"/>
      <c r="N37" s="65">
        <v>0</v>
      </c>
    </row>
    <row r="38" spans="1:14" ht="15" customHeight="1" x14ac:dyDescent="0.5">
      <c r="A38" s="1" t="s">
        <v>42</v>
      </c>
      <c r="B38" s="5"/>
      <c r="C38" s="22"/>
      <c r="D38" s="86"/>
      <c r="E38" s="23"/>
      <c r="F38" s="86"/>
      <c r="G38" s="23"/>
      <c r="H38" s="98">
        <v>0</v>
      </c>
      <c r="I38" s="23"/>
      <c r="J38" s="25"/>
      <c r="K38" s="23"/>
      <c r="L38" s="70">
        <f>SUM(D38,F38,H38)</f>
        <v>0</v>
      </c>
      <c r="M38" s="27"/>
      <c r="N38" s="65">
        <f>L38/L41</f>
        <v>0</v>
      </c>
    </row>
    <row r="39" spans="1:14" ht="15.75" customHeight="1" x14ac:dyDescent="0.5">
      <c r="A39" s="1" t="s">
        <v>11</v>
      </c>
      <c r="B39" s="5"/>
      <c r="C39" s="22"/>
      <c r="D39" s="86"/>
      <c r="E39" s="23"/>
      <c r="F39" s="86"/>
      <c r="G39" s="23"/>
      <c r="H39" s="86"/>
      <c r="I39" s="23"/>
      <c r="J39" s="25"/>
      <c r="K39" s="23"/>
      <c r="L39" s="70"/>
      <c r="M39" s="27"/>
      <c r="N39" s="65">
        <v>0</v>
      </c>
    </row>
    <row r="40" spans="1:14" ht="31.5" customHeight="1" x14ac:dyDescent="0.45">
      <c r="A40" s="3" t="s">
        <v>19</v>
      </c>
      <c r="B40" s="5"/>
      <c r="C40" s="37">
        <f>SUM(C36:C39)</f>
        <v>0</v>
      </c>
      <c r="D40" s="86">
        <v>0</v>
      </c>
      <c r="E40" s="37">
        <f>SUM(E36:E39)</f>
        <v>0</v>
      </c>
      <c r="F40" s="86">
        <v>0</v>
      </c>
      <c r="G40" s="50">
        <f>SUM(G36:G39)</f>
        <v>0</v>
      </c>
      <c r="H40" s="89">
        <f>SUM(H36:H39)</f>
        <v>0</v>
      </c>
      <c r="I40" s="37">
        <f>SUM(I31:I39)</f>
        <v>0</v>
      </c>
      <c r="J40" s="25">
        <f>SUM(J31:J39)</f>
        <v>0</v>
      </c>
      <c r="K40" s="49">
        <f>SUM(C40,E40,G40)</f>
        <v>0</v>
      </c>
      <c r="L40" s="70">
        <f>SUM(L36:L39)</f>
        <v>0</v>
      </c>
      <c r="M40" s="14"/>
    </row>
    <row r="41" spans="1:14" ht="31.5" customHeight="1" x14ac:dyDescent="0.45">
      <c r="A41" s="32" t="s">
        <v>36</v>
      </c>
      <c r="B41" s="5"/>
      <c r="C41" s="61">
        <f>SUM(C33,C40)</f>
        <v>2</v>
      </c>
      <c r="D41" s="86">
        <f>SUM(D25,D31,D40)</f>
        <v>48589.84</v>
      </c>
      <c r="E41" s="61">
        <f>SUM(E33,E40)</f>
        <v>2</v>
      </c>
      <c r="F41" s="86">
        <f>SUM(F25,F31,F40)</f>
        <v>10594.05</v>
      </c>
      <c r="G41" s="56">
        <f>SUM(G33,G40)</f>
        <v>21</v>
      </c>
      <c r="H41" s="86">
        <f>SUM(H33,H40)</f>
        <v>236805.74</v>
      </c>
      <c r="I41" s="38">
        <f>SUM(I25+I40)</f>
        <v>0</v>
      </c>
      <c r="J41" s="25">
        <f>SUM(J25+J40)</f>
        <v>0</v>
      </c>
      <c r="K41" s="61">
        <f>SUM(K33,K40)</f>
        <v>25</v>
      </c>
      <c r="L41" s="70">
        <f>SUM(L33,L40)</f>
        <v>295989.63</v>
      </c>
      <c r="M41" s="14"/>
      <c r="N41" s="55">
        <f>SUM(N18:N40)</f>
        <v>1</v>
      </c>
    </row>
  </sheetData>
  <mergeCells count="16">
    <mergeCell ref="A7:B7"/>
    <mergeCell ref="C7:E7"/>
    <mergeCell ref="A8:B8"/>
    <mergeCell ref="C8:E8"/>
    <mergeCell ref="A9:B9"/>
    <mergeCell ref="C9:E9"/>
    <mergeCell ref="G12:H12"/>
    <mergeCell ref="I12:J12"/>
    <mergeCell ref="K12:L12"/>
    <mergeCell ref="N15:N16"/>
    <mergeCell ref="A10:B10"/>
    <mergeCell ref="C10:E10"/>
    <mergeCell ref="A11:B11"/>
    <mergeCell ref="C11:E11"/>
    <mergeCell ref="C12:D12"/>
    <mergeCell ref="E12:F12"/>
  </mergeCells>
  <pageMargins left="0.7" right="0.7" top="0.75" bottom="0.75" header="0.3" footer="0.3"/>
  <pageSetup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Instructions</vt:lpstr>
      <vt:lpstr>FY 19-20 Summary</vt:lpstr>
      <vt:lpstr>PCard FY 19-20 Summary</vt:lpstr>
      <vt:lpstr>AP Spend By Department</vt:lpstr>
      <vt:lpstr>PCard Spend by Department</vt:lpstr>
      <vt:lpstr>Spend by Supplier-Div Code</vt:lpstr>
      <vt:lpstr>Tier 2 Spend by Supplier</vt:lpstr>
      <vt:lpstr>Jun Summary Report </vt:lpstr>
      <vt:lpstr>May Summary Report </vt:lpstr>
      <vt:lpstr>Apr Summary Report</vt:lpstr>
      <vt:lpstr>Mar Summary Report</vt:lpstr>
      <vt:lpstr>Feb Summary Report </vt:lpstr>
      <vt:lpstr>Jan Summary Report</vt:lpstr>
      <vt:lpstr>Nov Summary Report  </vt:lpstr>
      <vt:lpstr>Dec Summary Report</vt:lpstr>
      <vt:lpstr>Oct Summary Report </vt:lpstr>
      <vt:lpstr>Sept Summary Report</vt:lpstr>
      <vt:lpstr>Aug Summary Report </vt:lpstr>
      <vt:lpstr>July Summary Report</vt:lpstr>
      <vt:lpstr>Filter Examples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dc:creator>
  <cp:lastModifiedBy>Administrator</cp:lastModifiedBy>
  <cp:lastPrinted>2020-08-04T20:32:06Z</cp:lastPrinted>
  <dcterms:created xsi:type="dcterms:W3CDTF">2020-07-29T14:17:10Z</dcterms:created>
  <dcterms:modified xsi:type="dcterms:W3CDTF">2021-11-05T02:26:53Z</dcterms:modified>
</cp:coreProperties>
</file>